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d45125dbd89f6b5/Desktop/"/>
    </mc:Choice>
  </mc:AlternateContent>
  <xr:revisionPtr revIDLastSave="64" documentId="8_{300361A0-3949-44D3-BC58-5E17FE711BC9}" xr6:coauthVersionLast="45" xr6:coauthVersionMax="45" xr10:uidLastSave="{0B7C5F6C-5BFB-4CDD-A5BA-10033E8185AC}"/>
  <bookViews>
    <workbookView xWindow="2760" yWindow="4215" windowWidth="21600" windowHeight="11385" xr2:uid="{6B041FE4-82B6-4D37-93D6-52FDF0CD6676}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Sheet1!$K$2</definedName>
    <definedName name="QB_COLUMN_63620" localSheetId="0" hidden="1">Sheet1!$O$2</definedName>
    <definedName name="QB_COLUMN_64430" localSheetId="0" hidden="1">Sheet1!$Q$2</definedName>
    <definedName name="QB_COLUMN_76210" localSheetId="0" hidden="1">Sheet1!$M$2</definedName>
    <definedName name="QB_DATA_0" localSheetId="0" hidden="1">Sheet1!$7:$7,Sheet1!$10:$10,Sheet1!$11:$11,Sheet1!$12:$12,Sheet1!$17:$17,Sheet1!$20:$20,Sheet1!$21:$21,Sheet1!$22:$22,Sheet1!$26:$26,Sheet1!$30:$30,Sheet1!$31:$31,Sheet1!$32:$32,Sheet1!$33:$33,Sheet1!$34:$34,Sheet1!$35:$35,Sheet1!$36:$36</definedName>
    <definedName name="QB_DATA_1" localSheetId="0" hidden="1">Sheet1!$45:$45,Sheet1!$46:$46,Sheet1!$49:$49,Sheet1!$50:$50,Sheet1!$53:$53,Sheet1!$54:$54,Sheet1!$55:$55,Sheet1!$58:$58,Sheet1!$63:$63,Sheet1!$64:$64,Sheet1!$67:$67,Sheet1!$68:$68,Sheet1!$69:$69,Sheet1!$70:$70,Sheet1!$71:$71,Sheet1!$72:$72</definedName>
    <definedName name="QB_DATA_2" localSheetId="0" hidden="1">Sheet1!$73:$73,Sheet1!$76:$76,Sheet1!$77:$77,Sheet1!$78:$78,Sheet1!$79:$79,Sheet1!$84:$84,Sheet1!$85:$85,Sheet1!$90:$90,Sheet1!$91:$91,Sheet1!$94:$94,Sheet1!$97:$97,Sheet1!$98:$98,Sheet1!$99:$99,Sheet1!$100:$100,Sheet1!$103:$103,Sheet1!$104:$104</definedName>
    <definedName name="QB_DATA_3" localSheetId="0" hidden="1">Sheet1!$109:$109,Sheet1!$111:$111,Sheet1!$112:$112,Sheet1!$113:$113,Sheet1!$114:$114,Sheet1!$115:$115,Sheet1!$116:$116,Sheet1!$118:$118,Sheet1!$119:$119,Sheet1!$122:$122</definedName>
    <definedName name="QB_FORMULA_0" localSheetId="0" hidden="1">Sheet1!$O$7,Sheet1!$Q$7,Sheet1!$K$8,Sheet1!$M$8,Sheet1!$O$8,Sheet1!$Q$8,Sheet1!$O$10,Sheet1!$Q$10,Sheet1!$O$11,Sheet1!$Q$11,Sheet1!$O$12,Sheet1!$Q$12,Sheet1!$K$13,Sheet1!$M$13,Sheet1!$O$13,Sheet1!$Q$13</definedName>
    <definedName name="QB_FORMULA_1" localSheetId="0" hidden="1">Sheet1!$K$14,Sheet1!$M$14,Sheet1!$O$14,Sheet1!$Q$14,Sheet1!$O$17,Sheet1!$Q$17,Sheet1!$K$18,Sheet1!$M$18,Sheet1!$O$18,Sheet1!$Q$18,Sheet1!$O$20,Sheet1!$Q$20,Sheet1!$O$21,Sheet1!$Q$21,Sheet1!$O$22,Sheet1!$Q$22</definedName>
    <definedName name="QB_FORMULA_10" localSheetId="0" hidden="1">Sheet1!$O$87,Sheet1!$Q$87,Sheet1!$O$90,Sheet1!$Q$90,Sheet1!$O$91,Sheet1!$Q$91,Sheet1!$K$92,Sheet1!$M$92,Sheet1!$O$92,Sheet1!$Q$92,Sheet1!$K$95,Sheet1!$O$97,Sheet1!$Q$97,Sheet1!$O$98,Sheet1!$Q$98,Sheet1!$O$99</definedName>
    <definedName name="QB_FORMULA_11" localSheetId="0" hidden="1">Sheet1!$Q$99,Sheet1!$O$100,Sheet1!$Q$100,Sheet1!$K$101,Sheet1!$M$101,Sheet1!$O$101,Sheet1!$Q$101,Sheet1!$O$103,Sheet1!$Q$103,Sheet1!$O$104,Sheet1!$Q$104,Sheet1!$K$105,Sheet1!$M$105,Sheet1!$O$105,Sheet1!$Q$105,Sheet1!$K$106</definedName>
    <definedName name="QB_FORMULA_12" localSheetId="0" hidden="1">Sheet1!$M$106,Sheet1!$O$106,Sheet1!$Q$106,Sheet1!$K$107,Sheet1!$M$107,Sheet1!$O$107,Sheet1!$Q$107,Sheet1!$O$111,Sheet1!$Q$111,Sheet1!$O$112,Sheet1!$Q$112,Sheet1!$O$113,Sheet1!$Q$113,Sheet1!$O$114,Sheet1!$Q$114,Sheet1!$O$115</definedName>
    <definedName name="QB_FORMULA_13" localSheetId="0" hidden="1">Sheet1!$Q$115,Sheet1!$O$116,Sheet1!$Q$116,Sheet1!$O$118,Sheet1!$Q$118,Sheet1!$O$119,Sheet1!$Q$119,Sheet1!$K$120,Sheet1!$M$120,Sheet1!$O$120,Sheet1!$Q$120,Sheet1!$K$121,Sheet1!$M$121,Sheet1!$O$121,Sheet1!$Q$121,Sheet1!$O$122</definedName>
    <definedName name="QB_FORMULA_14" localSheetId="0" hidden="1">Sheet1!$Q$122,Sheet1!$K$123,Sheet1!$M$123,Sheet1!$O$123,Sheet1!$Q$123,Sheet1!$K$124,Sheet1!$M$124,Sheet1!$O$124,Sheet1!$Q$124,Sheet1!$K$125,Sheet1!$M$125,Sheet1!$O$125,Sheet1!$Q$125,Sheet1!$K$126,Sheet1!$M$126,Sheet1!$O$126</definedName>
    <definedName name="QB_FORMULA_15" localSheetId="0" hidden="1">Sheet1!$Q$126,Sheet1!$K$127,Sheet1!$M$127,Sheet1!$O$127,Sheet1!$Q$127</definedName>
    <definedName name="QB_FORMULA_2" localSheetId="0" hidden="1">Sheet1!$K$23,Sheet1!$M$23,Sheet1!$O$23,Sheet1!$Q$23,Sheet1!$O$26,Sheet1!$Q$26,Sheet1!$K$27,Sheet1!$M$27,Sheet1!$O$27,Sheet1!$Q$27,Sheet1!$K$28,Sheet1!$M$28,Sheet1!$O$28,Sheet1!$Q$28,Sheet1!$O$30,Sheet1!$Q$30</definedName>
    <definedName name="QB_FORMULA_3" localSheetId="0" hidden="1">Sheet1!$O$31,Sheet1!$Q$31,Sheet1!$O$32,Sheet1!$Q$32,Sheet1!$O$33,Sheet1!$Q$33,Sheet1!$O$34,Sheet1!$Q$34,Sheet1!$O$35,Sheet1!$Q$35,Sheet1!$O$36,Sheet1!$Q$36,Sheet1!$K$37,Sheet1!$M$37,Sheet1!$O$37,Sheet1!$Q$37</definedName>
    <definedName name="QB_FORMULA_4" localSheetId="0" hidden="1">Sheet1!$K$38,Sheet1!$M$38,Sheet1!$O$38,Sheet1!$Q$38,Sheet1!$K$39,Sheet1!$M$39,Sheet1!$O$39,Sheet1!$Q$39,Sheet1!$O$45,Sheet1!$Q$45,Sheet1!$O$46,Sheet1!$Q$46,Sheet1!$K$47,Sheet1!$M$47,Sheet1!$O$47,Sheet1!$Q$47</definedName>
    <definedName name="QB_FORMULA_5" localSheetId="0" hidden="1">Sheet1!$O$49,Sheet1!$Q$49,Sheet1!$O$50,Sheet1!$Q$50,Sheet1!$K$51,Sheet1!$M$51,Sheet1!$O$51,Sheet1!$Q$51,Sheet1!$O$53,Sheet1!$Q$53,Sheet1!$O$54,Sheet1!$Q$54,Sheet1!$O$55,Sheet1!$Q$55,Sheet1!$K$56,Sheet1!$M$56</definedName>
    <definedName name="QB_FORMULA_6" localSheetId="0" hidden="1">Sheet1!$O$56,Sheet1!$Q$56,Sheet1!$O$58,Sheet1!$Q$58,Sheet1!$K$59,Sheet1!$M$59,Sheet1!$O$59,Sheet1!$Q$59,Sheet1!$K$60,Sheet1!$M$60,Sheet1!$O$60,Sheet1!$Q$60,Sheet1!$O$63,Sheet1!$Q$63,Sheet1!$O$64,Sheet1!$Q$64</definedName>
    <definedName name="QB_FORMULA_7" localSheetId="0" hidden="1">Sheet1!$K$65,Sheet1!$M$65,Sheet1!$O$65,Sheet1!$Q$65,Sheet1!$O$67,Sheet1!$Q$67,Sheet1!$O$68,Sheet1!$Q$68,Sheet1!$O$69,Sheet1!$Q$69,Sheet1!$O$70,Sheet1!$Q$70,Sheet1!$O$71,Sheet1!$Q$71,Sheet1!$O$72,Sheet1!$Q$72</definedName>
    <definedName name="QB_FORMULA_8" localSheetId="0" hidden="1">Sheet1!$O$73,Sheet1!$Q$73,Sheet1!$K$74,Sheet1!$M$74,Sheet1!$O$74,Sheet1!$Q$74,Sheet1!$O$76,Sheet1!$Q$76,Sheet1!$O$77,Sheet1!$Q$77,Sheet1!$O$78,Sheet1!$Q$78,Sheet1!$O$79,Sheet1!$Q$79,Sheet1!$K$80,Sheet1!$M$80</definedName>
    <definedName name="QB_FORMULA_9" localSheetId="0" hidden="1">Sheet1!$O$80,Sheet1!$Q$80,Sheet1!$K$81,Sheet1!$M$81,Sheet1!$O$81,Sheet1!$Q$81,Sheet1!$O$84,Sheet1!$Q$84,Sheet1!$O$85,Sheet1!$Q$85,Sheet1!$K$86,Sheet1!$M$86,Sheet1!$O$86,Sheet1!$Q$86,Sheet1!$K$87,Sheet1!$M$87</definedName>
    <definedName name="QB_ROW_10250" localSheetId="0" hidden="1">Sheet1!$F$10</definedName>
    <definedName name="QB_ROW_103270" localSheetId="0" hidden="1">Sheet1!$H$69</definedName>
    <definedName name="QB_ROW_108040" localSheetId="0" hidden="1">Sheet1!$E$19</definedName>
    <definedName name="QB_ROW_108340" localSheetId="0" hidden="1">Sheet1!$E$23</definedName>
    <definedName name="QB_ROW_109270" localSheetId="0" hidden="1">Sheet1!$H$100</definedName>
    <definedName name="QB_ROW_110060" localSheetId="0" hidden="1">Sheet1!$G$117</definedName>
    <definedName name="QB_ROW_110360" localSheetId="0" hidden="1">Sheet1!$G$120</definedName>
    <definedName name="QB_ROW_11040" localSheetId="0" hidden="1">Sheet1!$E$29</definedName>
    <definedName name="QB_ROW_11340" localSheetId="0" hidden="1">Sheet1!$E$37</definedName>
    <definedName name="QB_ROW_118060" localSheetId="0" hidden="1">Sheet1!$G$52</definedName>
    <definedName name="QB_ROW_118360" localSheetId="0" hidden="1">Sheet1!$G$56</definedName>
    <definedName name="QB_ROW_119060" localSheetId="0" hidden="1">Sheet1!$G$48</definedName>
    <definedName name="QB_ROW_119360" localSheetId="0" hidden="1">Sheet1!$G$51</definedName>
    <definedName name="QB_ROW_121270" localSheetId="0" hidden="1">Sheet1!$H$79</definedName>
    <definedName name="QB_ROW_12250" localSheetId="0" hidden="1">Sheet1!$F$20</definedName>
    <definedName name="QB_ROW_14250" localSheetId="0" hidden="1">Sheet1!$F$30</definedName>
    <definedName name="QB_ROW_15250" localSheetId="0" hidden="1">Sheet1!$F$31</definedName>
    <definedName name="QB_ROW_16250" localSheetId="0" hidden="1">Sheet1!$F$32</definedName>
    <definedName name="QB_ROW_169270" localSheetId="0" hidden="1">Sheet1!$H$119</definedName>
    <definedName name="QB_ROW_170270" localSheetId="0" hidden="1">Sheet1!$H$118</definedName>
    <definedName name="QB_ROW_17250" localSheetId="0" hidden="1">Sheet1!$F$33</definedName>
    <definedName name="QB_ROW_182270" localSheetId="0" hidden="1">Sheet1!$H$97</definedName>
    <definedName name="QB_ROW_18250" localSheetId="0" hidden="1">Sheet1!$F$34</definedName>
    <definedName name="QB_ROW_18301" localSheetId="0" hidden="1">Sheet1!$A$127</definedName>
    <definedName name="QB_ROW_183270" localSheetId="0" hidden="1">Sheet1!$H$99</definedName>
    <definedName name="QB_ROW_19011" localSheetId="0" hidden="1">Sheet1!$B$3</definedName>
    <definedName name="QB_ROW_19250" localSheetId="0" hidden="1">Sheet1!$F$35</definedName>
    <definedName name="QB_ROW_19311" localSheetId="0" hidden="1">Sheet1!$B$126</definedName>
    <definedName name="QB_ROW_20021" localSheetId="0" hidden="1">Sheet1!$C$4</definedName>
    <definedName name="QB_ROW_201270" localSheetId="0" hidden="1">Sheet1!$H$98</definedName>
    <definedName name="QB_ROW_20250" localSheetId="0" hidden="1">Sheet1!$F$36</definedName>
    <definedName name="QB_ROW_20321" localSheetId="0" hidden="1">Sheet1!$C$39</definedName>
    <definedName name="QB_ROW_210050" localSheetId="0" hidden="1">Sheet1!$F$43</definedName>
    <definedName name="QB_ROW_21021" localSheetId="0" hidden="1">Sheet1!$C$40</definedName>
    <definedName name="QB_ROW_210350" localSheetId="0" hidden="1">Sheet1!$F$60</definedName>
    <definedName name="QB_ROW_21040" localSheetId="0" hidden="1">Sheet1!$E$24</definedName>
    <definedName name="QB_ROW_211050" localSheetId="0" hidden="1">Sheet1!$F$82</definedName>
    <definedName name="QB_ROW_211350" localSheetId="0" hidden="1">Sheet1!$F$87</definedName>
    <definedName name="QB_ROW_212050" localSheetId="0" hidden="1">Sheet1!$F$61</definedName>
    <definedName name="QB_ROW_212350" localSheetId="0" hidden="1">Sheet1!$F$81</definedName>
    <definedName name="QB_ROW_21321" localSheetId="0" hidden="1">Sheet1!$C$125</definedName>
    <definedName name="QB_ROW_21340" localSheetId="0" hidden="1">Sheet1!$E$28</definedName>
    <definedName name="QB_ROW_216250" localSheetId="0" hidden="1">Sheet1!$F$21</definedName>
    <definedName name="QB_ROW_218060" localSheetId="0" hidden="1">Sheet1!$G$44</definedName>
    <definedName name="QB_ROW_218360" localSheetId="0" hidden="1">Sheet1!$G$47</definedName>
    <definedName name="QB_ROW_219040" localSheetId="0" hidden="1">Sheet1!$E$108</definedName>
    <definedName name="QB_ROW_219340" localSheetId="0" hidden="1">Sheet1!$E$123</definedName>
    <definedName name="QB_ROW_220040" localSheetId="0" hidden="1">Sheet1!$E$42</definedName>
    <definedName name="QB_ROW_220340" localSheetId="0" hidden="1">Sheet1!$E$107</definedName>
    <definedName name="QB_ROW_22050" localSheetId="0" hidden="1">Sheet1!$F$25</definedName>
    <definedName name="QB_ROW_22350" localSheetId="0" hidden="1">Sheet1!$F$27</definedName>
    <definedName name="QB_ROW_224270" localSheetId="0" hidden="1">Sheet1!$H$78</definedName>
    <definedName name="QB_ROW_226060" localSheetId="0" hidden="1">Sheet1!$G$93</definedName>
    <definedName name="QB_ROW_226360" localSheetId="0" hidden="1">Sheet1!$G$95</definedName>
    <definedName name="QB_ROW_227270" localSheetId="0" hidden="1">Sheet1!$H$94</definedName>
    <definedName name="QB_ROW_229040" localSheetId="0" hidden="1">Sheet1!$E$9</definedName>
    <definedName name="QB_ROW_229340" localSheetId="0" hidden="1">Sheet1!$E$13</definedName>
    <definedName name="QB_ROW_230250" localSheetId="0" hidden="1">Sheet1!$F$12</definedName>
    <definedName name="QB_ROW_23250" localSheetId="0" hidden="1">Sheet1!$F$22</definedName>
    <definedName name="QB_ROW_238260" localSheetId="0" hidden="1">Sheet1!$G$26</definedName>
    <definedName name="QB_ROW_240060" localSheetId="0" hidden="1">Sheet1!$G$57</definedName>
    <definedName name="QB_ROW_240360" localSheetId="0" hidden="1">Sheet1!$G$59</definedName>
    <definedName name="QB_ROW_241270" localSheetId="0" hidden="1">Sheet1!$H$46</definedName>
    <definedName name="QB_ROW_24250" localSheetId="0" hidden="1">Sheet1!$F$11</definedName>
    <definedName name="QB_ROW_246270" localSheetId="0" hidden="1">Sheet1!$H$55</definedName>
    <definedName name="QB_ROW_250260" localSheetId="0" hidden="1">Sheet1!$G$111</definedName>
    <definedName name="QB_ROW_251270" localSheetId="0" hidden="1">Sheet1!$H$54</definedName>
    <definedName name="QB_ROW_253250" localSheetId="0" hidden="1">Sheet1!$F$109</definedName>
    <definedName name="QB_ROW_26030" localSheetId="0" hidden="1">Sheet1!$D$5</definedName>
    <definedName name="QB_ROW_26330" localSheetId="0" hidden="1">Sheet1!$D$14</definedName>
    <definedName name="QB_ROW_265270" localSheetId="0" hidden="1">Sheet1!$H$70</definedName>
    <definedName name="QB_ROW_267270" localSheetId="0" hidden="1">Sheet1!$H$53</definedName>
    <definedName name="QB_ROW_27040" localSheetId="0" hidden="1">Sheet1!$E$6</definedName>
    <definedName name="QB_ROW_27340" localSheetId="0" hidden="1">Sheet1!$E$8</definedName>
    <definedName name="QB_ROW_28250" localSheetId="0" hidden="1">Sheet1!$F$7</definedName>
    <definedName name="QB_ROW_33030" localSheetId="0" hidden="1">Sheet1!$D$41</definedName>
    <definedName name="QB_ROW_33330" localSheetId="0" hidden="1">Sheet1!$D$124</definedName>
    <definedName name="QB_ROW_35050" localSheetId="0" hidden="1">Sheet1!$F$88</definedName>
    <definedName name="QB_ROW_35350" localSheetId="0" hidden="1">Sheet1!$F$106</definedName>
    <definedName name="QB_ROW_40060" localSheetId="0" hidden="1">Sheet1!$G$89</definedName>
    <definedName name="QB_ROW_40360" localSheetId="0" hidden="1">Sheet1!$G$92</definedName>
    <definedName name="QB_ROW_41270" localSheetId="0" hidden="1">Sheet1!$H$90</definedName>
    <definedName name="QB_ROW_42270" localSheetId="0" hidden="1">Sheet1!$H$91</definedName>
    <definedName name="QB_ROW_45270" localSheetId="0" hidden="1">Sheet1!$H$58</definedName>
    <definedName name="QB_ROW_46270" localSheetId="0" hidden="1">Sheet1!$H$49</definedName>
    <definedName name="QB_ROW_47270" localSheetId="0" hidden="1">Sheet1!$H$50</definedName>
    <definedName name="QB_ROW_48270" localSheetId="0" hidden="1">Sheet1!$H$45</definedName>
    <definedName name="QB_ROW_52060" localSheetId="0" hidden="1">Sheet1!$G$66</definedName>
    <definedName name="QB_ROW_52360" localSheetId="0" hidden="1">Sheet1!$G$74</definedName>
    <definedName name="QB_ROW_53270" localSheetId="0" hidden="1">Sheet1!$H$67</definedName>
    <definedName name="QB_ROW_54270" localSheetId="0" hidden="1">Sheet1!$H$68</definedName>
    <definedName name="QB_ROW_56270" localSheetId="0" hidden="1">Sheet1!$H$72</definedName>
    <definedName name="QB_ROW_57270" localSheetId="0" hidden="1">Sheet1!$H$73</definedName>
    <definedName name="QB_ROW_59060" localSheetId="0" hidden="1">Sheet1!$G$83</definedName>
    <definedName name="QB_ROW_59360" localSheetId="0" hidden="1">Sheet1!$G$86</definedName>
    <definedName name="QB_ROW_60270" localSheetId="0" hidden="1">Sheet1!$H$84</definedName>
    <definedName name="QB_ROW_6030" localSheetId="0" hidden="1">Sheet1!$D$15</definedName>
    <definedName name="QB_ROW_61270" localSheetId="0" hidden="1">Sheet1!$H$85</definedName>
    <definedName name="QB_ROW_63060" localSheetId="0" hidden="1">Sheet1!$G$62</definedName>
    <definedName name="QB_ROW_6330" localSheetId="0" hidden="1">Sheet1!$D$38</definedName>
    <definedName name="QB_ROW_63360" localSheetId="0" hidden="1">Sheet1!$G$65</definedName>
    <definedName name="QB_ROW_64270" localSheetId="0" hidden="1">Sheet1!$H$63</definedName>
    <definedName name="QB_ROW_65270" localSheetId="0" hidden="1">Sheet1!$H$64</definedName>
    <definedName name="QB_ROW_66060" localSheetId="0" hidden="1">Sheet1!$G$96</definedName>
    <definedName name="QB_ROW_66360" localSheetId="0" hidden="1">Sheet1!$G$101</definedName>
    <definedName name="QB_ROW_68270" localSheetId="0" hidden="1">Sheet1!$H$71</definedName>
    <definedName name="QB_ROW_7040" localSheetId="0" hidden="1">Sheet1!$E$16</definedName>
    <definedName name="QB_ROW_72060" localSheetId="0" hidden="1">Sheet1!$G$75</definedName>
    <definedName name="QB_ROW_72360" localSheetId="0" hidden="1">Sheet1!$G$80</definedName>
    <definedName name="QB_ROW_73270" localSheetId="0" hidden="1">Sheet1!$H$76</definedName>
    <definedName name="QB_ROW_7340" localSheetId="0" hidden="1">Sheet1!$E$18</definedName>
    <definedName name="QB_ROW_74270" localSheetId="0" hidden="1">Sheet1!$H$77</definedName>
    <definedName name="QB_ROW_77060" localSheetId="0" hidden="1">Sheet1!$G$102</definedName>
    <definedName name="QB_ROW_77360" localSheetId="0" hidden="1">Sheet1!$G$105</definedName>
    <definedName name="QB_ROW_78270" localSheetId="0" hidden="1">Sheet1!$H$104</definedName>
    <definedName name="QB_ROW_79270" localSheetId="0" hidden="1">Sheet1!$H$103</definedName>
    <definedName name="QB_ROW_81050" localSheetId="0" hidden="1">Sheet1!$F$110</definedName>
    <definedName name="QB_ROW_81350" localSheetId="0" hidden="1">Sheet1!$F$121</definedName>
    <definedName name="QB_ROW_82260" localSheetId="0" hidden="1">Sheet1!$G$112</definedName>
    <definedName name="QB_ROW_8250" localSheetId="0" hidden="1">Sheet1!$F$17</definedName>
    <definedName name="QB_ROW_83260" localSheetId="0" hidden="1">Sheet1!$G$113</definedName>
    <definedName name="QB_ROW_84260" localSheetId="0" hidden="1">Sheet1!$G$114</definedName>
    <definedName name="QB_ROW_86260" localSheetId="0" hidden="1">Sheet1!$G$115</definedName>
    <definedName name="QB_ROW_87260" localSheetId="0" hidden="1">Sheet1!$G$116</definedName>
    <definedName name="QB_ROW_88250" localSheetId="0" hidden="1">Sheet1!$F$122</definedName>
    <definedName name="QBCANSUPPORTUPDATE" localSheetId="0">TRUE</definedName>
    <definedName name="QBCOMPANYFILENAME" localSheetId="0">"C:\Users\shonn\OneDrive\Desktop\QB\ALMONTE SD KRIEG FILE 2018-19.QBW"</definedName>
    <definedName name="QBENDDATE" localSheetId="0">20200630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"de164ff8e74f46139b1879f503527cbc"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TRUE</definedName>
    <definedName name="QBREPORTCOMPARECOL_BUDGET" localSheetId="0">TRUE</definedName>
    <definedName name="QBREPORTCOMPARECOL_BUDPCT" localSheetId="0">TRUE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8</definedName>
    <definedName name="QBSTARTDATE" localSheetId="0">20190701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0" i="1" l="1"/>
  <c r="J121" i="1" s="1"/>
  <c r="J123" i="1" s="1"/>
  <c r="J105" i="1"/>
  <c r="J101" i="1"/>
  <c r="J95" i="1"/>
  <c r="J92" i="1"/>
  <c r="J86" i="1"/>
  <c r="J87" i="1" s="1"/>
  <c r="J80" i="1"/>
  <c r="J74" i="1"/>
  <c r="J65" i="1"/>
  <c r="J59" i="1"/>
  <c r="J56" i="1"/>
  <c r="J51" i="1"/>
  <c r="J47" i="1"/>
  <c r="J37" i="1"/>
  <c r="J27" i="1"/>
  <c r="J28" i="1" s="1"/>
  <c r="J23" i="1"/>
  <c r="J13" i="1"/>
  <c r="J8" i="1"/>
  <c r="Q122" i="1"/>
  <c r="O122" i="1"/>
  <c r="M120" i="1"/>
  <c r="M121" i="1" s="1"/>
  <c r="K120" i="1"/>
  <c r="K121" i="1" s="1"/>
  <c r="Q119" i="1"/>
  <c r="O119" i="1"/>
  <c r="Q118" i="1"/>
  <c r="O118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05" i="1"/>
  <c r="M105" i="1"/>
  <c r="K105" i="1"/>
  <c r="O105" i="1" s="1"/>
  <c r="Q104" i="1"/>
  <c r="O104" i="1"/>
  <c r="Q103" i="1"/>
  <c r="O103" i="1"/>
  <c r="Q101" i="1"/>
  <c r="M101" i="1"/>
  <c r="K101" i="1"/>
  <c r="O101" i="1" s="1"/>
  <c r="Q100" i="1"/>
  <c r="O100" i="1"/>
  <c r="Q99" i="1"/>
  <c r="O99" i="1"/>
  <c r="Q98" i="1"/>
  <c r="O98" i="1"/>
  <c r="Q97" i="1"/>
  <c r="O97" i="1"/>
  <c r="K95" i="1"/>
  <c r="M92" i="1"/>
  <c r="Q92" i="1" s="1"/>
  <c r="K92" i="1"/>
  <c r="O92" i="1" s="1"/>
  <c r="Q91" i="1"/>
  <c r="O91" i="1"/>
  <c r="Q90" i="1"/>
  <c r="O90" i="1"/>
  <c r="K87" i="1"/>
  <c r="M86" i="1"/>
  <c r="M87" i="1" s="1"/>
  <c r="Q87" i="1" s="1"/>
  <c r="K86" i="1"/>
  <c r="O86" i="1" s="1"/>
  <c r="Q85" i="1"/>
  <c r="O85" i="1"/>
  <c r="Q84" i="1"/>
  <c r="O84" i="1"/>
  <c r="M80" i="1"/>
  <c r="Q80" i="1" s="1"/>
  <c r="K80" i="1"/>
  <c r="O80" i="1" s="1"/>
  <c r="Q79" i="1"/>
  <c r="O79" i="1"/>
  <c r="Q78" i="1"/>
  <c r="O78" i="1"/>
  <c r="Q77" i="1"/>
  <c r="O77" i="1"/>
  <c r="Q76" i="1"/>
  <c r="O76" i="1"/>
  <c r="M74" i="1"/>
  <c r="Q74" i="1" s="1"/>
  <c r="K74" i="1"/>
  <c r="O74" i="1" s="1"/>
  <c r="Q73" i="1"/>
  <c r="O73" i="1"/>
  <c r="Q72" i="1"/>
  <c r="O72" i="1"/>
  <c r="Q71" i="1"/>
  <c r="O71" i="1"/>
  <c r="Q70" i="1"/>
  <c r="O70" i="1"/>
  <c r="Q69" i="1"/>
  <c r="O69" i="1"/>
  <c r="Q68" i="1"/>
  <c r="O68" i="1"/>
  <c r="Q67" i="1"/>
  <c r="O67" i="1"/>
  <c r="M65" i="1"/>
  <c r="M81" i="1" s="1"/>
  <c r="K65" i="1"/>
  <c r="K81" i="1" s="1"/>
  <c r="O81" i="1" s="1"/>
  <c r="Q64" i="1"/>
  <c r="O64" i="1"/>
  <c r="Q63" i="1"/>
  <c r="O63" i="1"/>
  <c r="Q59" i="1"/>
  <c r="O59" i="1"/>
  <c r="M59" i="1"/>
  <c r="K59" i="1"/>
  <c r="Q58" i="1"/>
  <c r="O58" i="1"/>
  <c r="M56" i="1"/>
  <c r="Q56" i="1" s="1"/>
  <c r="K56" i="1"/>
  <c r="O56" i="1" s="1"/>
  <c r="Q55" i="1"/>
  <c r="O55" i="1"/>
  <c r="Q54" i="1"/>
  <c r="O54" i="1"/>
  <c r="Q53" i="1"/>
  <c r="O53" i="1"/>
  <c r="Q51" i="1"/>
  <c r="O51" i="1"/>
  <c r="M51" i="1"/>
  <c r="K51" i="1"/>
  <c r="Q50" i="1"/>
  <c r="O50" i="1"/>
  <c r="Q49" i="1"/>
  <c r="O49" i="1"/>
  <c r="Q47" i="1"/>
  <c r="O47" i="1"/>
  <c r="M47" i="1"/>
  <c r="M60" i="1" s="1"/>
  <c r="K47" i="1"/>
  <c r="K60" i="1" s="1"/>
  <c r="Q46" i="1"/>
  <c r="O46" i="1"/>
  <c r="Q45" i="1"/>
  <c r="O45" i="1"/>
  <c r="Q37" i="1"/>
  <c r="O37" i="1"/>
  <c r="M37" i="1"/>
  <c r="K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M27" i="1"/>
  <c r="M28" i="1" s="1"/>
  <c r="K27" i="1"/>
  <c r="K28" i="1" s="1"/>
  <c r="O28" i="1" s="1"/>
  <c r="Q26" i="1"/>
  <c r="O26" i="1"/>
  <c r="M23" i="1"/>
  <c r="Q23" i="1" s="1"/>
  <c r="K23" i="1"/>
  <c r="O23" i="1" s="1"/>
  <c r="Q22" i="1"/>
  <c r="O22" i="1"/>
  <c r="Q21" i="1"/>
  <c r="O21" i="1"/>
  <c r="Q20" i="1"/>
  <c r="O20" i="1"/>
  <c r="M18" i="1"/>
  <c r="K18" i="1"/>
  <c r="Q17" i="1"/>
  <c r="O17" i="1"/>
  <c r="Q13" i="1"/>
  <c r="O13" i="1"/>
  <c r="M13" i="1"/>
  <c r="K13" i="1"/>
  <c r="Q12" i="1"/>
  <c r="O12" i="1"/>
  <c r="Q11" i="1"/>
  <c r="O11" i="1"/>
  <c r="Q10" i="1"/>
  <c r="O10" i="1"/>
  <c r="M8" i="1"/>
  <c r="M14" i="1" s="1"/>
  <c r="K8" i="1"/>
  <c r="O8" i="1" s="1"/>
  <c r="Q7" i="1"/>
  <c r="O7" i="1"/>
  <c r="J106" i="1" l="1"/>
  <c r="J81" i="1"/>
  <c r="J60" i="1"/>
  <c r="J14" i="1"/>
  <c r="J38" i="1"/>
  <c r="K107" i="1"/>
  <c r="O60" i="1"/>
  <c r="O87" i="1"/>
  <c r="K123" i="1"/>
  <c r="O121" i="1"/>
  <c r="Q81" i="1"/>
  <c r="M123" i="1"/>
  <c r="Q123" i="1" s="1"/>
  <c r="Q121" i="1"/>
  <c r="Q14" i="1"/>
  <c r="Q28" i="1"/>
  <c r="K38" i="1"/>
  <c r="M107" i="1"/>
  <c r="Q60" i="1"/>
  <c r="M38" i="1"/>
  <c r="Q38" i="1" s="1"/>
  <c r="Q8" i="1"/>
  <c r="Q86" i="1"/>
  <c r="K106" i="1"/>
  <c r="K14" i="1"/>
  <c r="O18" i="1"/>
  <c r="O27" i="1"/>
  <c r="M106" i="1"/>
  <c r="Q106" i="1" s="1"/>
  <c r="Q18" i="1"/>
  <c r="Q27" i="1"/>
  <c r="O120" i="1"/>
  <c r="O65" i="1"/>
  <c r="Q120" i="1"/>
  <c r="Q65" i="1"/>
  <c r="J107" i="1" l="1"/>
  <c r="J124" i="1" s="1"/>
  <c r="J125" i="1" s="1"/>
  <c r="J39" i="1"/>
  <c r="K124" i="1"/>
  <c r="O107" i="1"/>
  <c r="O38" i="1"/>
  <c r="O123" i="1"/>
  <c r="K39" i="1"/>
  <c r="O14" i="1"/>
  <c r="Q107" i="1"/>
  <c r="M124" i="1"/>
  <c r="O106" i="1"/>
  <c r="M39" i="1"/>
  <c r="J126" i="1" l="1"/>
  <c r="J127" i="1" s="1"/>
  <c r="K125" i="1"/>
  <c r="O125" i="1" s="1"/>
  <c r="O124" i="1"/>
  <c r="M125" i="1"/>
  <c r="Q124" i="1"/>
  <c r="O39" i="1"/>
  <c r="M126" i="1"/>
  <c r="Q39" i="1"/>
  <c r="M127" i="1" l="1"/>
  <c r="Q125" i="1"/>
  <c r="K126" i="1"/>
  <c r="K127" i="1" l="1"/>
  <c r="O127" i="1" s="1"/>
  <c r="O126" i="1"/>
  <c r="Q126" i="1"/>
  <c r="Q127" i="1" l="1"/>
</calcChain>
</file>

<file path=xl/sharedStrings.xml><?xml version="1.0" encoding="utf-8"?>
<sst xmlns="http://schemas.openxmlformats.org/spreadsheetml/2006/main" count="131" uniqueCount="129">
  <si>
    <t>Jul '19 - Jun 20</t>
  </si>
  <si>
    <t>Budget</t>
  </si>
  <si>
    <t>$ Over Budget</t>
  </si>
  <si>
    <t>% of Budget</t>
  </si>
  <si>
    <t>Ordinary Income/Expense</t>
  </si>
  <si>
    <t>Income</t>
  </si>
  <si>
    <t>Op. Rev.</t>
  </si>
  <si>
    <t>ASD Fee FA-4120000</t>
  </si>
  <si>
    <t>411125 · ASD Fees</t>
  </si>
  <si>
    <t>Total ASD Fee FA-4120000</t>
  </si>
  <si>
    <t>ASD Fees</t>
  </si>
  <si>
    <t>TCSD</t>
  </si>
  <si>
    <t>Franchise Fee - MVRS</t>
  </si>
  <si>
    <t>Lateral Permit</t>
  </si>
  <si>
    <t>Total ASD Fees</t>
  </si>
  <si>
    <t>Total Op. Rev.</t>
  </si>
  <si>
    <t>Non-Op. Rev.</t>
  </si>
  <si>
    <t>Aid from Gov. Agencies</t>
  </si>
  <si>
    <t>451910 · HOPTR</t>
  </si>
  <si>
    <t>Total Aid from Gov. Agencies</t>
  </si>
  <si>
    <t>ERAF</t>
  </si>
  <si>
    <t>411820 · PT Excess ERAF</t>
  </si>
  <si>
    <t>411810 · PT Reverse ERAF</t>
  </si>
  <si>
    <t>441120 · ERAF Int.</t>
  </si>
  <si>
    <t>Total ERAF</t>
  </si>
  <si>
    <t>Interest</t>
  </si>
  <si>
    <t>4410125 Pooled Int.</t>
  </si>
  <si>
    <t>OP Fund</t>
  </si>
  <si>
    <t>Total 4410125 Pooled Int.</t>
  </si>
  <si>
    <t>Total Interest</t>
  </si>
  <si>
    <t>PTax</t>
  </si>
  <si>
    <t>411110 · PT Cur. Sec.</t>
  </si>
  <si>
    <t>411115 · PT Unitary</t>
  </si>
  <si>
    <t>411030 · PT Cur. Unsec.</t>
  </si>
  <si>
    <t>411210 · PT Supp. Assmt. Cur.</t>
  </si>
  <si>
    <t>411215 · PT Supp. Unsec.</t>
  </si>
  <si>
    <t>411310 · PT Supp. Assmt. Redempt</t>
  </si>
  <si>
    <t>411135 · PT Prior Unsec.</t>
  </si>
  <si>
    <t>Total PTax</t>
  </si>
  <si>
    <t>Total Non-Op. Rev.</t>
  </si>
  <si>
    <t>Total Income</t>
  </si>
  <si>
    <t>Expense</t>
  </si>
  <si>
    <t>Op Exp</t>
  </si>
  <si>
    <t>Administration</t>
  </si>
  <si>
    <t>Salaries/Benefits</t>
  </si>
  <si>
    <t>Manager Cost</t>
  </si>
  <si>
    <t>SalaryBase</t>
  </si>
  <si>
    <t>Manager Admin Support</t>
  </si>
  <si>
    <t>Total Manager Cost</t>
  </si>
  <si>
    <t>Board Cost</t>
  </si>
  <si>
    <t>Elect. Off. Reg. Mtg.</t>
  </si>
  <si>
    <t>Elect. Off. Spec. Mtg.</t>
  </si>
  <si>
    <t>Total Board Cost</t>
  </si>
  <si>
    <t>Payroll Expenses</t>
  </si>
  <si>
    <t>TotEmployer Taxes</t>
  </si>
  <si>
    <t>Bank Fee</t>
  </si>
  <si>
    <t>Payroll Service</t>
  </si>
  <si>
    <t>Total Payroll Expenses</t>
  </si>
  <si>
    <t>Admin Services</t>
  </si>
  <si>
    <t>Bookkeeping</t>
  </si>
  <si>
    <t>Total Admin Services</t>
  </si>
  <si>
    <t>Total Salaries/Benefits</t>
  </si>
  <si>
    <t>Contract &amp; Prof Services</t>
  </si>
  <si>
    <t>Marin Co.</t>
  </si>
  <si>
    <t>460150 · PT AdminFee</t>
  </si>
  <si>
    <t>460120 · ASD AdminFee</t>
  </si>
  <si>
    <t>Total Marin Co.</t>
  </si>
  <si>
    <t>Fees - Dues &amp; Service</t>
  </si>
  <si>
    <t>CSDA</t>
  </si>
  <si>
    <t>LAFCO</t>
  </si>
  <si>
    <t>MarinCo Encrch Prmt</t>
  </si>
  <si>
    <t>MarinMap</t>
  </si>
  <si>
    <t>PO Box Fee</t>
  </si>
  <si>
    <t>SWRCB</t>
  </si>
  <si>
    <t>USA</t>
  </si>
  <si>
    <t>Total Fees - Dues &amp; Service</t>
  </si>
  <si>
    <t>Prof. Services</t>
  </si>
  <si>
    <t>Audit</t>
  </si>
  <si>
    <t>Engineering</t>
  </si>
  <si>
    <t>IT Support</t>
  </si>
  <si>
    <t>Legal</t>
  </si>
  <si>
    <t>Total Prof. Services</t>
  </si>
  <si>
    <t>Total Contract &amp; Prof Services</t>
  </si>
  <si>
    <t>Liability Ins., Claims</t>
  </si>
  <si>
    <t>Ins. Prem.</t>
  </si>
  <si>
    <t>CSRMA Liability</t>
  </si>
  <si>
    <t>SDRMA Wrkrs' Cmp.</t>
  </si>
  <si>
    <t>Total Ins. Prem.</t>
  </si>
  <si>
    <t>Total Liability Ins., Claims</t>
  </si>
  <si>
    <t>Office</t>
  </si>
  <si>
    <t>Election</t>
  </si>
  <si>
    <t>County Fees</t>
  </si>
  <si>
    <t>Public Notices</t>
  </si>
  <si>
    <t>Total Election</t>
  </si>
  <si>
    <t>Meetings</t>
  </si>
  <si>
    <t>Total Meetings</t>
  </si>
  <si>
    <t>Off. Exp.</t>
  </si>
  <si>
    <t>Computer</t>
  </si>
  <si>
    <t>Printing</t>
  </si>
  <si>
    <t>Software</t>
  </si>
  <si>
    <t>Supplies</t>
  </si>
  <si>
    <t>Total Off. Exp.</t>
  </si>
  <si>
    <t>Utilities</t>
  </si>
  <si>
    <t>Internet, Website</t>
  </si>
  <si>
    <t>Telephone</t>
  </si>
  <si>
    <t>Total Utilities</t>
  </si>
  <si>
    <t>Total Office</t>
  </si>
  <si>
    <t>Total Administration</t>
  </si>
  <si>
    <t>Collection/Treatment</t>
  </si>
  <si>
    <t>FOG Program</t>
  </si>
  <si>
    <t>Sewage Collection</t>
  </si>
  <si>
    <t>00-UNK</t>
  </si>
  <si>
    <t>25 EMER</t>
  </si>
  <si>
    <t>26 CLEAN</t>
  </si>
  <si>
    <t>27 REPAIR</t>
  </si>
  <si>
    <t>29 TV</t>
  </si>
  <si>
    <t>31 LOCATE</t>
  </si>
  <si>
    <t>32 Cap. Imp.</t>
  </si>
  <si>
    <t>CIP eng</t>
  </si>
  <si>
    <t>CIP pipe</t>
  </si>
  <si>
    <t>Total 32 Cap. Imp.</t>
  </si>
  <si>
    <t>Total Sewage Collection</t>
  </si>
  <si>
    <t>SASM Sewage Treat. &amp; Disp.</t>
  </si>
  <si>
    <t>Total Collection/Treatment</t>
  </si>
  <si>
    <t>Total Op Exp</t>
  </si>
  <si>
    <t>Total Expense</t>
  </si>
  <si>
    <t>Net Ordinary Income</t>
  </si>
  <si>
    <t>Net Income</t>
  </si>
  <si>
    <t>20/21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</si>
</sst>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3" xfId="0" applyNumberFormat="1" applyFont="1" applyBorder="1"/>
    <xf numFmtId="165" fontId="2" fillId="0" borderId="3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  <xf numFmtId="164" fontId="2" fillId="0" borderId="5" xfId="0" applyNumberFormat="1" applyFont="1" applyBorder="1"/>
    <xf numFmtId="165" fontId="2" fillId="0" borderId="5" xfId="0" applyNumberFormat="1" applyFont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2" borderId="2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BBD40-580B-4F67-9F79-FD4B174BEC6E}">
  <sheetPr codeName="Sheet1"/>
  <dimension ref="A1:Q128"/>
  <sheetViews>
    <sheetView tabSelected="1" workbookViewId="0">
      <pane xSplit="8" ySplit="2" topLeftCell="I75" activePane="bottomRight" state="frozenSplit"/>
      <selection pane="topRight" activeCell="I1" sqref="I1"/>
      <selection pane="bottomLeft" activeCell="A3" sqref="A3"/>
      <selection pane="bottomRight" activeCell="J79" sqref="J79"/>
    </sheetView>
  </sheetViews>
  <sheetFormatPr defaultRowHeight="15" x14ac:dyDescent="0.25"/>
  <cols>
    <col min="1" max="7" width="3" style="22" customWidth="1"/>
    <col min="8" max="8" width="24.28515625" style="22" customWidth="1"/>
    <col min="9" max="9" width="4.7109375" style="22" customWidth="1"/>
    <col min="10" max="11" width="12.28515625" style="23" bestFit="1" customWidth="1"/>
    <col min="12" max="12" width="2.28515625" style="23" customWidth="1"/>
    <col min="13" max="13" width="8.7109375" style="23" bestFit="1" customWidth="1"/>
    <col min="14" max="14" width="2.28515625" style="23" customWidth="1"/>
    <col min="15" max="15" width="12" style="23" bestFit="1" customWidth="1"/>
    <col min="16" max="16" width="2.28515625" style="23" customWidth="1"/>
    <col min="17" max="17" width="10.28515625" style="23" bestFit="1" customWidth="1"/>
  </cols>
  <sheetData>
    <row r="1" spans="1:1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3"/>
      <c r="K1" s="3"/>
      <c r="L1" s="2"/>
      <c r="M1" s="3"/>
      <c r="N1" s="2"/>
      <c r="O1" s="3"/>
      <c r="P1" s="2"/>
      <c r="Q1" s="3"/>
    </row>
    <row r="2" spans="1:17" s="21" customFormat="1" ht="16.5" thickTop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24" t="s">
        <v>128</v>
      </c>
      <c r="K2" s="19" t="s">
        <v>0</v>
      </c>
      <c r="L2" s="20"/>
      <c r="M2" s="19" t="s">
        <v>1</v>
      </c>
      <c r="N2" s="20"/>
      <c r="O2" s="19" t="s">
        <v>2</v>
      </c>
      <c r="P2" s="20"/>
      <c r="Q2" s="19" t="s">
        <v>3</v>
      </c>
    </row>
    <row r="3" spans="1:17" ht="15.75" thickTop="1" x14ac:dyDescent="0.25">
      <c r="A3" s="1"/>
      <c r="B3" s="1" t="s">
        <v>4</v>
      </c>
      <c r="C3" s="1"/>
      <c r="D3" s="1"/>
      <c r="E3" s="1"/>
      <c r="F3" s="1"/>
      <c r="G3" s="1"/>
      <c r="H3" s="1"/>
      <c r="I3" s="1"/>
      <c r="J3" s="4"/>
      <c r="K3" s="4"/>
      <c r="L3" s="5"/>
      <c r="M3" s="4"/>
      <c r="N3" s="5"/>
      <c r="O3" s="4"/>
      <c r="P3" s="5"/>
      <c r="Q3" s="6"/>
    </row>
    <row r="4" spans="1:17" x14ac:dyDescent="0.25">
      <c r="A4" s="1"/>
      <c r="B4" s="1"/>
      <c r="C4" s="1" t="s">
        <v>5</v>
      </c>
      <c r="D4" s="1"/>
      <c r="E4" s="1"/>
      <c r="F4" s="1"/>
      <c r="G4" s="1"/>
      <c r="H4" s="1"/>
      <c r="I4" s="1"/>
      <c r="J4" s="4"/>
      <c r="K4" s="4"/>
      <c r="L4" s="5"/>
      <c r="M4" s="4"/>
      <c r="N4" s="5"/>
      <c r="O4" s="4"/>
      <c r="P4" s="5"/>
      <c r="Q4" s="6"/>
    </row>
    <row r="5" spans="1:17" x14ac:dyDescent="0.25">
      <c r="A5" s="1"/>
      <c r="B5" s="1"/>
      <c r="C5" s="1"/>
      <c r="D5" s="1" t="s">
        <v>6</v>
      </c>
      <c r="E5" s="1"/>
      <c r="F5" s="1"/>
      <c r="G5" s="1"/>
      <c r="H5" s="1"/>
      <c r="I5" s="1"/>
      <c r="J5" s="4"/>
      <c r="K5" s="4"/>
      <c r="L5" s="5"/>
      <c r="M5" s="4"/>
      <c r="N5" s="5"/>
      <c r="O5" s="4"/>
      <c r="P5" s="5"/>
      <c r="Q5" s="6"/>
    </row>
    <row r="6" spans="1:17" x14ac:dyDescent="0.25">
      <c r="A6" s="1"/>
      <c r="B6" s="1"/>
      <c r="C6" s="1"/>
      <c r="D6" s="1"/>
      <c r="E6" s="1" t="s">
        <v>7</v>
      </c>
      <c r="F6" s="1"/>
      <c r="G6" s="1"/>
      <c r="H6" s="1"/>
      <c r="I6" s="1"/>
      <c r="J6" s="4"/>
      <c r="K6" s="4"/>
      <c r="L6" s="5"/>
      <c r="M6" s="4"/>
      <c r="N6" s="5"/>
      <c r="O6" s="4"/>
      <c r="P6" s="5"/>
      <c r="Q6" s="6"/>
    </row>
    <row r="7" spans="1:17" ht="15.75" thickBot="1" x14ac:dyDescent="0.3">
      <c r="A7" s="1"/>
      <c r="B7" s="1"/>
      <c r="C7" s="1"/>
      <c r="D7" s="1"/>
      <c r="E7" s="1"/>
      <c r="F7" s="1" t="s">
        <v>8</v>
      </c>
      <c r="G7" s="1"/>
      <c r="H7" s="1"/>
      <c r="I7" s="1"/>
      <c r="J7" s="7">
        <v>653000</v>
      </c>
      <c r="K7" s="7">
        <v>651450.38</v>
      </c>
      <c r="L7" s="5"/>
      <c r="M7" s="7">
        <v>660000</v>
      </c>
      <c r="N7" s="5"/>
      <c r="O7" s="7">
        <f>ROUND((K7-M7),5)</f>
        <v>-8549.6200000000008</v>
      </c>
      <c r="P7" s="5"/>
      <c r="Q7" s="8">
        <f>ROUND(IF(M7=0, IF(K7=0, 0, 1), K7/M7),5)</f>
        <v>0.98704999999999998</v>
      </c>
    </row>
    <row r="8" spans="1:17" x14ac:dyDescent="0.25">
      <c r="A8" s="1"/>
      <c r="B8" s="1"/>
      <c r="C8" s="1"/>
      <c r="D8" s="1"/>
      <c r="E8" s="1" t="s">
        <v>9</v>
      </c>
      <c r="F8" s="1"/>
      <c r="G8" s="1"/>
      <c r="H8" s="1"/>
      <c r="I8" s="1"/>
      <c r="J8" s="4">
        <f>ROUND(SUM(J6:J7),5)</f>
        <v>653000</v>
      </c>
      <c r="K8" s="4">
        <f>ROUND(SUM(K6:K7),5)</f>
        <v>651450.38</v>
      </c>
      <c r="L8" s="5"/>
      <c r="M8" s="4">
        <f>ROUND(SUM(M6:M7),5)</f>
        <v>660000</v>
      </c>
      <c r="N8" s="5"/>
      <c r="O8" s="4">
        <f>ROUND((K8-M8),5)</f>
        <v>-8549.6200000000008</v>
      </c>
      <c r="P8" s="5"/>
      <c r="Q8" s="6">
        <f>ROUND(IF(M8=0, IF(K8=0, 0, 1), K8/M8),5)</f>
        <v>0.98704999999999998</v>
      </c>
    </row>
    <row r="9" spans="1:17" x14ac:dyDescent="0.25">
      <c r="A9" s="1"/>
      <c r="B9" s="1"/>
      <c r="C9" s="1"/>
      <c r="D9" s="1"/>
      <c r="E9" s="1" t="s">
        <v>10</v>
      </c>
      <c r="F9" s="1"/>
      <c r="G9" s="1"/>
      <c r="H9" s="1"/>
      <c r="I9" s="1"/>
      <c r="J9" s="4"/>
      <c r="K9" s="4"/>
      <c r="L9" s="5"/>
      <c r="M9" s="4"/>
      <c r="N9" s="5"/>
      <c r="O9" s="4"/>
      <c r="P9" s="5"/>
      <c r="Q9" s="6"/>
    </row>
    <row r="10" spans="1:17" x14ac:dyDescent="0.25">
      <c r="A10" s="1"/>
      <c r="B10" s="1"/>
      <c r="C10" s="1"/>
      <c r="D10" s="1"/>
      <c r="E10" s="1"/>
      <c r="F10" s="1" t="s">
        <v>11</v>
      </c>
      <c r="G10" s="1"/>
      <c r="H10" s="1"/>
      <c r="I10" s="1"/>
      <c r="J10" s="4">
        <v>6000</v>
      </c>
      <c r="K10" s="4">
        <v>0</v>
      </c>
      <c r="L10" s="5"/>
      <c r="M10" s="4">
        <v>6000</v>
      </c>
      <c r="N10" s="5"/>
      <c r="O10" s="4">
        <f>ROUND((K10-M10),5)</f>
        <v>-6000</v>
      </c>
      <c r="P10" s="5"/>
      <c r="Q10" s="6">
        <f>ROUND(IF(M10=0, IF(K10=0, 0, 1), K10/M10),5)</f>
        <v>0</v>
      </c>
    </row>
    <row r="11" spans="1:17" x14ac:dyDescent="0.25">
      <c r="A11" s="1"/>
      <c r="B11" s="1"/>
      <c r="C11" s="1"/>
      <c r="D11" s="1"/>
      <c r="E11" s="1"/>
      <c r="F11" s="1" t="s">
        <v>12</v>
      </c>
      <c r="G11" s="1"/>
      <c r="H11" s="1"/>
      <c r="I11" s="1"/>
      <c r="J11" s="4">
        <v>4000</v>
      </c>
      <c r="K11" s="4">
        <v>3926.18</v>
      </c>
      <c r="L11" s="5"/>
      <c r="M11" s="4">
        <v>7000</v>
      </c>
      <c r="N11" s="5"/>
      <c r="O11" s="4">
        <f>ROUND((K11-M11),5)</f>
        <v>-3073.82</v>
      </c>
      <c r="P11" s="5"/>
      <c r="Q11" s="6">
        <f>ROUND(IF(M11=0, IF(K11=0, 0, 1), K11/M11),5)</f>
        <v>0.56088000000000005</v>
      </c>
    </row>
    <row r="12" spans="1:17" ht="15.75" thickBot="1" x14ac:dyDescent="0.3">
      <c r="A12" s="1"/>
      <c r="B12" s="1"/>
      <c r="C12" s="1"/>
      <c r="D12" s="1"/>
      <c r="E12" s="1"/>
      <c r="F12" s="1" t="s">
        <v>13</v>
      </c>
      <c r="G12" s="1"/>
      <c r="H12" s="1"/>
      <c r="I12" s="1"/>
      <c r="J12" s="9">
        <v>8000</v>
      </c>
      <c r="K12" s="9">
        <v>8607.24</v>
      </c>
      <c r="L12" s="5"/>
      <c r="M12" s="9">
        <v>8000</v>
      </c>
      <c r="N12" s="5"/>
      <c r="O12" s="9">
        <f>ROUND((K12-M12),5)</f>
        <v>607.24</v>
      </c>
      <c r="P12" s="5"/>
      <c r="Q12" s="10">
        <f>ROUND(IF(M12=0, IF(K12=0, 0, 1), K12/M12),5)</f>
        <v>1.0759099999999999</v>
      </c>
    </row>
    <row r="13" spans="1:17" ht="15.75" thickBot="1" x14ac:dyDescent="0.3">
      <c r="A13" s="1"/>
      <c r="B13" s="1"/>
      <c r="C13" s="1"/>
      <c r="D13" s="1"/>
      <c r="E13" s="1" t="s">
        <v>14</v>
      </c>
      <c r="F13" s="1"/>
      <c r="G13" s="1"/>
      <c r="H13" s="1"/>
      <c r="I13" s="1"/>
      <c r="J13" s="11">
        <f>ROUND(SUM(J9:J12),5)</f>
        <v>18000</v>
      </c>
      <c r="K13" s="11">
        <f>ROUND(SUM(K9:K12),5)</f>
        <v>12533.42</v>
      </c>
      <c r="L13" s="5"/>
      <c r="M13" s="11">
        <f>ROUND(SUM(M9:M12),5)</f>
        <v>21000</v>
      </c>
      <c r="N13" s="5"/>
      <c r="O13" s="11">
        <f>ROUND((K13-M13),5)</f>
        <v>-8466.58</v>
      </c>
      <c r="P13" s="5"/>
      <c r="Q13" s="12">
        <f>ROUND(IF(M13=0, IF(K13=0, 0, 1), K13/M13),5)</f>
        <v>0.59682999999999997</v>
      </c>
    </row>
    <row r="14" spans="1:17" x14ac:dyDescent="0.25">
      <c r="A14" s="1"/>
      <c r="B14" s="1"/>
      <c r="C14" s="1"/>
      <c r="D14" s="1" t="s">
        <v>15</v>
      </c>
      <c r="E14" s="1"/>
      <c r="F14" s="1"/>
      <c r="G14" s="1"/>
      <c r="H14" s="1"/>
      <c r="I14" s="1"/>
      <c r="J14" s="4">
        <f>ROUND(J5+J8+J13,5)</f>
        <v>671000</v>
      </c>
      <c r="K14" s="4">
        <f>ROUND(K5+K8+K13,5)</f>
        <v>663983.80000000005</v>
      </c>
      <c r="L14" s="5"/>
      <c r="M14" s="4">
        <f>ROUND(M5+M8+M13,5)</f>
        <v>681000</v>
      </c>
      <c r="N14" s="5"/>
      <c r="O14" s="4">
        <f>ROUND((K14-M14),5)</f>
        <v>-17016.2</v>
      </c>
      <c r="P14" s="5"/>
      <c r="Q14" s="6">
        <f>ROUND(IF(M14=0, IF(K14=0, 0, 1), K14/M14),5)</f>
        <v>0.97501000000000004</v>
      </c>
    </row>
    <row r="15" spans="1:17" x14ac:dyDescent="0.25">
      <c r="A15" s="1"/>
      <c r="B15" s="1"/>
      <c r="C15" s="1"/>
      <c r="D15" s="1" t="s">
        <v>16</v>
      </c>
      <c r="E15" s="1"/>
      <c r="F15" s="1"/>
      <c r="G15" s="1"/>
      <c r="H15" s="1"/>
      <c r="I15" s="1"/>
      <c r="J15" s="4"/>
      <c r="K15" s="4"/>
      <c r="L15" s="5"/>
      <c r="M15" s="4"/>
      <c r="N15" s="5"/>
      <c r="O15" s="4"/>
      <c r="P15" s="5"/>
      <c r="Q15" s="6"/>
    </row>
    <row r="16" spans="1:17" x14ac:dyDescent="0.25">
      <c r="A16" s="1"/>
      <c r="B16" s="1"/>
      <c r="C16" s="1"/>
      <c r="D16" s="1"/>
      <c r="E16" s="1" t="s">
        <v>17</v>
      </c>
      <c r="F16" s="1"/>
      <c r="G16" s="1"/>
      <c r="H16" s="1"/>
      <c r="I16" s="1"/>
      <c r="J16" s="4"/>
      <c r="K16" s="4"/>
      <c r="L16" s="5"/>
      <c r="M16" s="4"/>
      <c r="N16" s="5"/>
      <c r="O16" s="4"/>
      <c r="P16" s="5"/>
      <c r="Q16" s="6"/>
    </row>
    <row r="17" spans="1:17" ht="15.75" thickBot="1" x14ac:dyDescent="0.3">
      <c r="A17" s="1"/>
      <c r="B17" s="1"/>
      <c r="C17" s="1"/>
      <c r="D17" s="1"/>
      <c r="E17" s="1"/>
      <c r="F17" s="1" t="s">
        <v>18</v>
      </c>
      <c r="G17" s="1"/>
      <c r="H17" s="1"/>
      <c r="I17" s="1"/>
      <c r="J17" s="7">
        <v>450</v>
      </c>
      <c r="K17" s="7">
        <v>459.29</v>
      </c>
      <c r="L17" s="5"/>
      <c r="M17" s="7">
        <v>450</v>
      </c>
      <c r="N17" s="5"/>
      <c r="O17" s="7">
        <f>ROUND((K17-M17),5)</f>
        <v>9.2899999999999991</v>
      </c>
      <c r="P17" s="5"/>
      <c r="Q17" s="8">
        <f>ROUND(IF(M17=0, IF(K17=0, 0, 1), K17/M17),5)</f>
        <v>1.02064</v>
      </c>
    </row>
    <row r="18" spans="1:17" x14ac:dyDescent="0.25">
      <c r="A18" s="1"/>
      <c r="B18" s="1"/>
      <c r="C18" s="1"/>
      <c r="D18" s="1"/>
      <c r="E18" s="1" t="s">
        <v>19</v>
      </c>
      <c r="F18" s="1"/>
      <c r="G18" s="1"/>
      <c r="H18" s="1"/>
      <c r="I18" s="1"/>
      <c r="J18" s="4">
        <v>450</v>
      </c>
      <c r="K18" s="4">
        <f>ROUND(SUM(K16:K17),5)</f>
        <v>459.29</v>
      </c>
      <c r="L18" s="5"/>
      <c r="M18" s="4">
        <f>ROUND(SUM(M16:M17),5)</f>
        <v>450</v>
      </c>
      <c r="N18" s="5"/>
      <c r="O18" s="4">
        <f>ROUND((K18-M18),5)</f>
        <v>9.2899999999999991</v>
      </c>
      <c r="P18" s="5"/>
      <c r="Q18" s="6">
        <f>ROUND(IF(M18=0, IF(K18=0, 0, 1), K18/M18),5)</f>
        <v>1.02064</v>
      </c>
    </row>
    <row r="19" spans="1:17" x14ac:dyDescent="0.25">
      <c r="A19" s="1"/>
      <c r="B19" s="1"/>
      <c r="C19" s="1"/>
      <c r="D19" s="1"/>
      <c r="E19" s="1" t="s">
        <v>20</v>
      </c>
      <c r="F19" s="1"/>
      <c r="G19" s="1"/>
      <c r="H19" s="1"/>
      <c r="I19" s="1"/>
      <c r="J19" s="4"/>
      <c r="K19" s="4"/>
      <c r="L19" s="5"/>
      <c r="M19" s="4"/>
      <c r="N19" s="5"/>
      <c r="O19" s="4"/>
      <c r="P19" s="5"/>
      <c r="Q19" s="6"/>
    </row>
    <row r="20" spans="1:17" x14ac:dyDescent="0.25">
      <c r="A20" s="1"/>
      <c r="B20" s="1"/>
      <c r="C20" s="1"/>
      <c r="D20" s="1"/>
      <c r="E20" s="1"/>
      <c r="F20" s="1" t="s">
        <v>21</v>
      </c>
      <c r="G20" s="1"/>
      <c r="H20" s="1"/>
      <c r="I20" s="1"/>
      <c r="J20" s="4">
        <v>42000</v>
      </c>
      <c r="K20" s="4">
        <v>42538.62</v>
      </c>
      <c r="L20" s="5"/>
      <c r="M20" s="4">
        <v>40000</v>
      </c>
      <c r="N20" s="5"/>
      <c r="O20" s="4">
        <f>ROUND((K20-M20),5)</f>
        <v>2538.62</v>
      </c>
      <c r="P20" s="5"/>
      <c r="Q20" s="6">
        <f>ROUND(IF(M20=0, IF(K20=0, 0, 1), K20/M20),5)</f>
        <v>1.0634699999999999</v>
      </c>
    </row>
    <row r="21" spans="1:17" x14ac:dyDescent="0.25">
      <c r="A21" s="1"/>
      <c r="B21" s="1"/>
      <c r="C21" s="1"/>
      <c r="D21" s="1"/>
      <c r="E21" s="1"/>
      <c r="F21" s="1" t="s">
        <v>22</v>
      </c>
      <c r="G21" s="1"/>
      <c r="H21" s="1"/>
      <c r="I21" s="1"/>
      <c r="J21" s="4">
        <v>4000</v>
      </c>
      <c r="K21" s="4">
        <v>4037.26</v>
      </c>
      <c r="L21" s="5"/>
      <c r="M21" s="4">
        <v>3000</v>
      </c>
      <c r="N21" s="5"/>
      <c r="O21" s="4">
        <f>ROUND((K21-M21),5)</f>
        <v>1037.26</v>
      </c>
      <c r="P21" s="5"/>
      <c r="Q21" s="6">
        <f>ROUND(IF(M21=0, IF(K21=0, 0, 1), K21/M21),5)</f>
        <v>1.34575</v>
      </c>
    </row>
    <row r="22" spans="1:17" ht="15.75" thickBot="1" x14ac:dyDescent="0.3">
      <c r="A22" s="1"/>
      <c r="B22" s="1"/>
      <c r="C22" s="1"/>
      <c r="D22" s="1"/>
      <c r="E22" s="1"/>
      <c r="F22" s="1" t="s">
        <v>23</v>
      </c>
      <c r="G22" s="1"/>
      <c r="H22" s="1"/>
      <c r="I22" s="1"/>
      <c r="J22" s="7">
        <v>77.14</v>
      </c>
      <c r="K22" s="7">
        <v>77.14</v>
      </c>
      <c r="L22" s="5"/>
      <c r="M22" s="7">
        <v>70</v>
      </c>
      <c r="N22" s="5"/>
      <c r="O22" s="7">
        <f>ROUND((K22-M22),5)</f>
        <v>7.14</v>
      </c>
      <c r="P22" s="5"/>
      <c r="Q22" s="8">
        <f>ROUND(IF(M22=0, IF(K22=0, 0, 1), K22/M22),5)</f>
        <v>1.1020000000000001</v>
      </c>
    </row>
    <row r="23" spans="1:17" x14ac:dyDescent="0.25">
      <c r="A23" s="1"/>
      <c r="B23" s="1"/>
      <c r="C23" s="1"/>
      <c r="D23" s="1"/>
      <c r="E23" s="1" t="s">
        <v>24</v>
      </c>
      <c r="F23" s="1"/>
      <c r="G23" s="1"/>
      <c r="H23" s="1"/>
      <c r="I23" s="1"/>
      <c r="J23" s="4">
        <f>ROUND(SUM(J19:J22),5)</f>
        <v>46077.14</v>
      </c>
      <c r="K23" s="4">
        <f>ROUND(SUM(K19:K22),5)</f>
        <v>46653.02</v>
      </c>
      <c r="L23" s="5"/>
      <c r="M23" s="4">
        <f>ROUND(SUM(M19:M22),5)</f>
        <v>43070</v>
      </c>
      <c r="N23" s="5"/>
      <c r="O23" s="4">
        <f>ROUND((K23-M23),5)</f>
        <v>3583.02</v>
      </c>
      <c r="P23" s="5"/>
      <c r="Q23" s="6">
        <f>ROUND(IF(M23=0, IF(K23=0, 0, 1), K23/M23),5)</f>
        <v>1.0831900000000001</v>
      </c>
    </row>
    <row r="24" spans="1:17" x14ac:dyDescent="0.25">
      <c r="A24" s="1"/>
      <c r="B24" s="1"/>
      <c r="C24" s="1"/>
      <c r="D24" s="1"/>
      <c r="E24" s="1" t="s">
        <v>25</v>
      </c>
      <c r="F24" s="1"/>
      <c r="G24" s="1"/>
      <c r="H24" s="1"/>
      <c r="I24" s="1"/>
      <c r="J24" s="4"/>
      <c r="K24" s="4"/>
      <c r="L24" s="5"/>
      <c r="M24" s="4"/>
      <c r="N24" s="5"/>
      <c r="O24" s="4"/>
      <c r="P24" s="5"/>
      <c r="Q24" s="6"/>
    </row>
    <row r="25" spans="1:17" x14ac:dyDescent="0.25">
      <c r="A25" s="1"/>
      <c r="B25" s="1"/>
      <c r="C25" s="1"/>
      <c r="D25" s="1"/>
      <c r="E25" s="1"/>
      <c r="F25" s="1" t="s">
        <v>26</v>
      </c>
      <c r="G25" s="1"/>
      <c r="H25" s="1"/>
      <c r="I25" s="1"/>
      <c r="J25" s="4"/>
      <c r="K25" s="4"/>
      <c r="L25" s="5"/>
      <c r="M25" s="4"/>
      <c r="N25" s="5"/>
      <c r="O25" s="4"/>
      <c r="P25" s="5"/>
      <c r="Q25" s="6"/>
    </row>
    <row r="26" spans="1:17" ht="15.75" thickBot="1" x14ac:dyDescent="0.3">
      <c r="A26" s="1"/>
      <c r="B26" s="1"/>
      <c r="C26" s="1"/>
      <c r="D26" s="1"/>
      <c r="E26" s="1"/>
      <c r="F26" s="1"/>
      <c r="G26" s="1" t="s">
        <v>27</v>
      </c>
      <c r="H26" s="1"/>
      <c r="I26" s="1"/>
      <c r="J26" s="9">
        <v>16000</v>
      </c>
      <c r="K26" s="9">
        <v>16287.49</v>
      </c>
      <c r="L26" s="5"/>
      <c r="M26" s="9">
        <v>7000</v>
      </c>
      <c r="N26" s="5"/>
      <c r="O26" s="9">
        <f>ROUND((K26-M26),5)</f>
        <v>9287.49</v>
      </c>
      <c r="P26" s="5"/>
      <c r="Q26" s="10">
        <f>ROUND(IF(M26=0, IF(K26=0, 0, 1), K26/M26),5)</f>
        <v>2.3267799999999998</v>
      </c>
    </row>
    <row r="27" spans="1:17" ht="15.75" thickBot="1" x14ac:dyDescent="0.3">
      <c r="A27" s="1"/>
      <c r="B27" s="1"/>
      <c r="C27" s="1"/>
      <c r="D27" s="1"/>
      <c r="E27" s="1"/>
      <c r="F27" s="1" t="s">
        <v>28</v>
      </c>
      <c r="G27" s="1"/>
      <c r="H27" s="1"/>
      <c r="I27" s="1"/>
      <c r="J27" s="11">
        <f>ROUND(SUM(J25:J26),5)</f>
        <v>16000</v>
      </c>
      <c r="K27" s="11">
        <f>ROUND(SUM(K25:K26),5)</f>
        <v>16287.49</v>
      </c>
      <c r="L27" s="5"/>
      <c r="M27" s="11">
        <f>ROUND(SUM(M25:M26),5)</f>
        <v>7000</v>
      </c>
      <c r="N27" s="5"/>
      <c r="O27" s="11">
        <f>ROUND((K27-M27),5)</f>
        <v>9287.49</v>
      </c>
      <c r="P27" s="5"/>
      <c r="Q27" s="12">
        <f>ROUND(IF(M27=0, IF(K27=0, 0, 1), K27/M27),5)</f>
        <v>2.3267799999999998</v>
      </c>
    </row>
    <row r="28" spans="1:17" x14ac:dyDescent="0.25">
      <c r="A28" s="1"/>
      <c r="B28" s="1"/>
      <c r="C28" s="1"/>
      <c r="D28" s="1"/>
      <c r="E28" s="1" t="s">
        <v>29</v>
      </c>
      <c r="F28" s="1"/>
      <c r="G28" s="1"/>
      <c r="H28" s="1"/>
      <c r="I28" s="1"/>
      <c r="J28" s="4">
        <f>ROUND(J24+J27,5)</f>
        <v>16000</v>
      </c>
      <c r="K28" s="4">
        <f>ROUND(K24+K27,5)</f>
        <v>16287.49</v>
      </c>
      <c r="L28" s="5"/>
      <c r="M28" s="4">
        <f>ROUND(M24+M27,5)</f>
        <v>7000</v>
      </c>
      <c r="N28" s="5"/>
      <c r="O28" s="4">
        <f>ROUND((K28-M28),5)</f>
        <v>9287.49</v>
      </c>
      <c r="P28" s="5"/>
      <c r="Q28" s="6">
        <f>ROUND(IF(M28=0, IF(K28=0, 0, 1), K28/M28),5)</f>
        <v>2.3267799999999998</v>
      </c>
    </row>
    <row r="29" spans="1:17" x14ac:dyDescent="0.25">
      <c r="A29" s="1"/>
      <c r="B29" s="1"/>
      <c r="C29" s="1"/>
      <c r="D29" s="1"/>
      <c r="E29" s="1" t="s">
        <v>30</v>
      </c>
      <c r="F29" s="1"/>
      <c r="G29" s="1"/>
      <c r="H29" s="1"/>
      <c r="I29" s="1"/>
      <c r="J29" s="4"/>
      <c r="K29" s="4"/>
      <c r="L29" s="5"/>
      <c r="M29" s="4"/>
      <c r="N29" s="5"/>
      <c r="O29" s="4"/>
      <c r="P29" s="5"/>
      <c r="Q29" s="6"/>
    </row>
    <row r="30" spans="1:17" x14ac:dyDescent="0.25">
      <c r="A30" s="1"/>
      <c r="B30" s="1"/>
      <c r="C30" s="1"/>
      <c r="D30" s="1"/>
      <c r="E30" s="1"/>
      <c r="F30" s="1" t="s">
        <v>31</v>
      </c>
      <c r="G30" s="1"/>
      <c r="H30" s="1"/>
      <c r="I30" s="1"/>
      <c r="J30" s="4">
        <v>101219.57</v>
      </c>
      <c r="K30" s="4">
        <v>101219.57</v>
      </c>
      <c r="L30" s="5"/>
      <c r="M30" s="4">
        <v>95000</v>
      </c>
      <c r="N30" s="5"/>
      <c r="O30" s="4">
        <f t="shared" ref="O30:O39" si="0">ROUND((K30-M30),5)</f>
        <v>6219.57</v>
      </c>
      <c r="P30" s="5"/>
      <c r="Q30" s="6">
        <f t="shared" ref="Q30:Q39" si="1">ROUND(IF(M30=0, IF(K30=0, 0, 1), K30/M30),5)</f>
        <v>1.0654699999999999</v>
      </c>
    </row>
    <row r="31" spans="1:17" x14ac:dyDescent="0.25">
      <c r="A31" s="1"/>
      <c r="B31" s="1"/>
      <c r="C31" s="1"/>
      <c r="D31" s="1"/>
      <c r="E31" s="1"/>
      <c r="F31" s="1" t="s">
        <v>32</v>
      </c>
      <c r="G31" s="1"/>
      <c r="H31" s="1"/>
      <c r="I31" s="1"/>
      <c r="J31" s="4">
        <v>900</v>
      </c>
      <c r="K31" s="4">
        <v>905.51</v>
      </c>
      <c r="L31" s="5"/>
      <c r="M31" s="4">
        <v>1000</v>
      </c>
      <c r="N31" s="5"/>
      <c r="O31" s="4">
        <f t="shared" si="0"/>
        <v>-94.49</v>
      </c>
      <c r="P31" s="5"/>
      <c r="Q31" s="6">
        <f t="shared" si="1"/>
        <v>0.90551000000000004</v>
      </c>
    </row>
    <row r="32" spans="1:17" x14ac:dyDescent="0.25">
      <c r="A32" s="1"/>
      <c r="B32" s="1"/>
      <c r="C32" s="1"/>
      <c r="D32" s="1"/>
      <c r="E32" s="1"/>
      <c r="F32" s="1" t="s">
        <v>33</v>
      </c>
      <c r="G32" s="1"/>
      <c r="H32" s="1"/>
      <c r="I32" s="1"/>
      <c r="J32" s="4">
        <v>1952.01</v>
      </c>
      <c r="K32" s="4">
        <v>1952.01</v>
      </c>
      <c r="L32" s="5"/>
      <c r="M32" s="4">
        <v>1800</v>
      </c>
      <c r="N32" s="5"/>
      <c r="O32" s="4">
        <f t="shared" si="0"/>
        <v>152.01</v>
      </c>
      <c r="P32" s="5"/>
      <c r="Q32" s="6">
        <f t="shared" si="1"/>
        <v>1.0844499999999999</v>
      </c>
    </row>
    <row r="33" spans="1:17" x14ac:dyDescent="0.25">
      <c r="A33" s="1"/>
      <c r="B33" s="1"/>
      <c r="C33" s="1"/>
      <c r="D33" s="1"/>
      <c r="E33" s="1"/>
      <c r="F33" s="1" t="s">
        <v>34</v>
      </c>
      <c r="G33" s="1"/>
      <c r="H33" s="1"/>
      <c r="I33" s="1"/>
      <c r="J33" s="4">
        <v>2070</v>
      </c>
      <c r="K33" s="4">
        <v>2067.12</v>
      </c>
      <c r="L33" s="5"/>
      <c r="M33" s="4">
        <v>2000</v>
      </c>
      <c r="N33" s="5"/>
      <c r="O33" s="4">
        <f t="shared" si="0"/>
        <v>67.12</v>
      </c>
      <c r="P33" s="5"/>
      <c r="Q33" s="6">
        <f t="shared" si="1"/>
        <v>1.03356</v>
      </c>
    </row>
    <row r="34" spans="1:17" x14ac:dyDescent="0.25">
      <c r="A34" s="1"/>
      <c r="B34" s="1"/>
      <c r="C34" s="1"/>
      <c r="D34" s="1"/>
      <c r="E34" s="1"/>
      <c r="F34" s="1" t="s">
        <v>35</v>
      </c>
      <c r="G34" s="1"/>
      <c r="H34" s="1"/>
      <c r="I34" s="1"/>
      <c r="J34" s="4">
        <v>84</v>
      </c>
      <c r="K34" s="4">
        <v>84.25</v>
      </c>
      <c r="L34" s="5"/>
      <c r="M34" s="4">
        <v>30</v>
      </c>
      <c r="N34" s="5"/>
      <c r="O34" s="4">
        <f t="shared" si="0"/>
        <v>54.25</v>
      </c>
      <c r="P34" s="5"/>
      <c r="Q34" s="6">
        <f t="shared" si="1"/>
        <v>2.8083300000000002</v>
      </c>
    </row>
    <row r="35" spans="1:17" x14ac:dyDescent="0.25">
      <c r="A35" s="1"/>
      <c r="B35" s="1"/>
      <c r="C35" s="1"/>
      <c r="D35" s="1"/>
      <c r="E35" s="1"/>
      <c r="F35" s="1" t="s">
        <v>36</v>
      </c>
      <c r="G35" s="1"/>
      <c r="H35" s="1"/>
      <c r="I35" s="1"/>
      <c r="J35" s="4">
        <v>77</v>
      </c>
      <c r="K35" s="4">
        <v>77.599999999999994</v>
      </c>
      <c r="L35" s="5"/>
      <c r="M35" s="4">
        <v>60</v>
      </c>
      <c r="N35" s="5"/>
      <c r="O35" s="4">
        <f t="shared" si="0"/>
        <v>17.600000000000001</v>
      </c>
      <c r="P35" s="5"/>
      <c r="Q35" s="6">
        <f t="shared" si="1"/>
        <v>1.2933300000000001</v>
      </c>
    </row>
    <row r="36" spans="1:17" ht="15.75" thickBot="1" x14ac:dyDescent="0.3">
      <c r="A36" s="1"/>
      <c r="B36" s="1"/>
      <c r="C36" s="1"/>
      <c r="D36" s="1"/>
      <c r="E36" s="1"/>
      <c r="F36" s="1" t="s">
        <v>37</v>
      </c>
      <c r="G36" s="1"/>
      <c r="H36" s="1"/>
      <c r="I36" s="1"/>
      <c r="J36" s="9">
        <v>77</v>
      </c>
      <c r="K36" s="9">
        <v>76.87</v>
      </c>
      <c r="L36" s="5"/>
      <c r="M36" s="9">
        <v>100</v>
      </c>
      <c r="N36" s="5"/>
      <c r="O36" s="9">
        <f t="shared" si="0"/>
        <v>-23.13</v>
      </c>
      <c r="P36" s="5"/>
      <c r="Q36" s="10">
        <f t="shared" si="1"/>
        <v>0.76870000000000005</v>
      </c>
    </row>
    <row r="37" spans="1:17" ht="15.75" thickBot="1" x14ac:dyDescent="0.3">
      <c r="A37" s="1"/>
      <c r="B37" s="1"/>
      <c r="C37" s="1"/>
      <c r="D37" s="1"/>
      <c r="E37" s="1" t="s">
        <v>38</v>
      </c>
      <c r="F37" s="1"/>
      <c r="G37" s="1"/>
      <c r="H37" s="1"/>
      <c r="I37" s="1"/>
      <c r="J37" s="13">
        <f>ROUND(SUM(J29:J36),5)</f>
        <v>106379.58</v>
      </c>
      <c r="K37" s="13">
        <f>ROUND(SUM(K29:K36),5)</f>
        <v>106382.93</v>
      </c>
      <c r="L37" s="5"/>
      <c r="M37" s="13">
        <f>ROUND(SUM(M29:M36),5)</f>
        <v>99990</v>
      </c>
      <c r="N37" s="5"/>
      <c r="O37" s="13">
        <f t="shared" si="0"/>
        <v>6392.93</v>
      </c>
      <c r="P37" s="5"/>
      <c r="Q37" s="14">
        <f t="shared" si="1"/>
        <v>1.0639400000000001</v>
      </c>
    </row>
    <row r="38" spans="1:17" ht="15.75" thickBot="1" x14ac:dyDescent="0.3">
      <c r="A38" s="1"/>
      <c r="B38" s="1"/>
      <c r="C38" s="1"/>
      <c r="D38" s="1" t="s">
        <v>39</v>
      </c>
      <c r="E38" s="1"/>
      <c r="F38" s="1"/>
      <c r="G38" s="1"/>
      <c r="H38" s="1"/>
      <c r="I38" s="1"/>
      <c r="J38" s="11">
        <f>ROUND(J15+J18+J23+J28+J37,5)</f>
        <v>168906.72</v>
      </c>
      <c r="K38" s="11">
        <f>ROUND(K15+K18+K23+K28+K37,5)</f>
        <v>169782.73</v>
      </c>
      <c r="L38" s="5"/>
      <c r="M38" s="11">
        <f>ROUND(M15+M18+M23+M28+M37,5)</f>
        <v>150510</v>
      </c>
      <c r="N38" s="5"/>
      <c r="O38" s="11">
        <f t="shared" si="0"/>
        <v>19272.73</v>
      </c>
      <c r="P38" s="5"/>
      <c r="Q38" s="12">
        <f t="shared" si="1"/>
        <v>1.12805</v>
      </c>
    </row>
    <row r="39" spans="1:17" x14ac:dyDescent="0.25">
      <c r="A39" s="1"/>
      <c r="B39" s="1"/>
      <c r="C39" s="1" t="s">
        <v>40</v>
      </c>
      <c r="D39" s="1"/>
      <c r="E39" s="1"/>
      <c r="F39" s="1"/>
      <c r="G39" s="1"/>
      <c r="H39" s="1"/>
      <c r="I39" s="1"/>
      <c r="J39" s="4">
        <f>ROUND(J4+J14+J38,5)</f>
        <v>839906.72</v>
      </c>
      <c r="K39" s="4">
        <f>ROUND(K4+K14+K38,5)</f>
        <v>833766.53</v>
      </c>
      <c r="L39" s="5"/>
      <c r="M39" s="4">
        <f>ROUND(M4+M14+M38,5)</f>
        <v>831510</v>
      </c>
      <c r="N39" s="5"/>
      <c r="O39" s="4">
        <f t="shared" si="0"/>
        <v>2256.5300000000002</v>
      </c>
      <c r="P39" s="5"/>
      <c r="Q39" s="6">
        <f t="shared" si="1"/>
        <v>1.00271</v>
      </c>
    </row>
    <row r="40" spans="1:17" x14ac:dyDescent="0.25">
      <c r="A40" s="1"/>
      <c r="B40" s="1"/>
      <c r="C40" s="1" t="s">
        <v>41</v>
      </c>
      <c r="D40" s="1"/>
      <c r="E40" s="1"/>
      <c r="F40" s="1"/>
      <c r="G40" s="1"/>
      <c r="H40" s="1"/>
      <c r="I40" s="1"/>
      <c r="J40" s="4"/>
      <c r="K40" s="4"/>
      <c r="L40" s="5"/>
      <c r="M40" s="4"/>
      <c r="N40" s="5"/>
      <c r="O40" s="4"/>
      <c r="P40" s="5"/>
      <c r="Q40" s="6"/>
    </row>
    <row r="41" spans="1:17" x14ac:dyDescent="0.25">
      <c r="A41" s="1"/>
      <c r="B41" s="1"/>
      <c r="C41" s="1"/>
      <c r="D41" s="1" t="s">
        <v>42</v>
      </c>
      <c r="E41" s="1"/>
      <c r="F41" s="1"/>
      <c r="G41" s="1"/>
      <c r="H41" s="1"/>
      <c r="I41" s="1"/>
      <c r="J41" s="4"/>
      <c r="K41" s="4"/>
      <c r="L41" s="5"/>
      <c r="M41" s="4"/>
      <c r="N41" s="5"/>
      <c r="O41" s="4"/>
      <c r="P41" s="5"/>
      <c r="Q41" s="6"/>
    </row>
    <row r="42" spans="1:17" x14ac:dyDescent="0.25">
      <c r="A42" s="1"/>
      <c r="B42" s="1"/>
      <c r="C42" s="1"/>
      <c r="D42" s="1"/>
      <c r="E42" s="1" t="s">
        <v>43</v>
      </c>
      <c r="F42" s="1"/>
      <c r="G42" s="1"/>
      <c r="H42" s="1"/>
      <c r="I42" s="1"/>
      <c r="J42" s="4"/>
      <c r="K42" s="4"/>
      <c r="L42" s="5"/>
      <c r="M42" s="4"/>
      <c r="N42" s="5"/>
      <c r="O42" s="4"/>
      <c r="P42" s="5"/>
      <c r="Q42" s="6"/>
    </row>
    <row r="43" spans="1:17" x14ac:dyDescent="0.25">
      <c r="A43" s="1"/>
      <c r="B43" s="1"/>
      <c r="C43" s="1"/>
      <c r="D43" s="1"/>
      <c r="E43" s="1"/>
      <c r="F43" s="1" t="s">
        <v>44</v>
      </c>
      <c r="G43" s="1"/>
      <c r="H43" s="1"/>
      <c r="I43" s="1"/>
      <c r="J43" s="4"/>
      <c r="K43" s="4"/>
      <c r="L43" s="5"/>
      <c r="M43" s="4"/>
      <c r="N43" s="5"/>
      <c r="O43" s="4"/>
      <c r="P43" s="5"/>
      <c r="Q43" s="6"/>
    </row>
    <row r="44" spans="1:17" x14ac:dyDescent="0.25">
      <c r="A44" s="1"/>
      <c r="B44" s="1"/>
      <c r="C44" s="1"/>
      <c r="D44" s="1"/>
      <c r="E44" s="1"/>
      <c r="F44" s="1"/>
      <c r="G44" s="1" t="s">
        <v>45</v>
      </c>
      <c r="H44" s="1"/>
      <c r="I44" s="1"/>
      <c r="J44" s="4"/>
      <c r="K44" s="4"/>
      <c r="L44" s="5"/>
      <c r="M44" s="4"/>
      <c r="N44" s="5"/>
      <c r="O44" s="4"/>
      <c r="P44" s="5"/>
      <c r="Q44" s="6"/>
    </row>
    <row r="45" spans="1:17" x14ac:dyDescent="0.25">
      <c r="A45" s="1"/>
      <c r="B45" s="1"/>
      <c r="C45" s="1"/>
      <c r="D45" s="1"/>
      <c r="E45" s="1"/>
      <c r="F45" s="1"/>
      <c r="G45" s="1"/>
      <c r="H45" s="1" t="s">
        <v>46</v>
      </c>
      <c r="I45" s="1"/>
      <c r="J45" s="4">
        <v>50400</v>
      </c>
      <c r="K45" s="4">
        <v>50400</v>
      </c>
      <c r="L45" s="5"/>
      <c r="M45" s="4">
        <v>45000</v>
      </c>
      <c r="N45" s="5"/>
      <c r="O45" s="4">
        <f>ROUND((K45-M45),5)</f>
        <v>5400</v>
      </c>
      <c r="P45" s="5"/>
      <c r="Q45" s="6">
        <f>ROUND(IF(M45=0, IF(K45=0, 0, 1), K45/M45),5)</f>
        <v>1.1200000000000001</v>
      </c>
    </row>
    <row r="46" spans="1:17" ht="15.75" thickBot="1" x14ac:dyDescent="0.3">
      <c r="A46" s="1"/>
      <c r="B46" s="1"/>
      <c r="C46" s="1"/>
      <c r="D46" s="1"/>
      <c r="E46" s="1"/>
      <c r="F46" s="1"/>
      <c r="G46" s="1"/>
      <c r="H46" s="1" t="s">
        <v>47</v>
      </c>
      <c r="I46" s="1"/>
      <c r="J46" s="7">
        <v>6000</v>
      </c>
      <c r="K46" s="7">
        <v>0</v>
      </c>
      <c r="L46" s="5"/>
      <c r="M46" s="7">
        <v>6000</v>
      </c>
      <c r="N46" s="5"/>
      <c r="O46" s="7">
        <f>ROUND((K46-M46),5)</f>
        <v>-6000</v>
      </c>
      <c r="P46" s="5"/>
      <c r="Q46" s="8">
        <f>ROUND(IF(M46=0, IF(K46=0, 0, 1), K46/M46),5)</f>
        <v>0</v>
      </c>
    </row>
    <row r="47" spans="1:17" x14ac:dyDescent="0.25">
      <c r="A47" s="1"/>
      <c r="B47" s="1"/>
      <c r="C47" s="1"/>
      <c r="D47" s="1"/>
      <c r="E47" s="1"/>
      <c r="F47" s="1"/>
      <c r="G47" s="1" t="s">
        <v>48</v>
      </c>
      <c r="H47" s="1"/>
      <c r="I47" s="1"/>
      <c r="J47" s="4">
        <f>ROUND(SUM(J44:J46),5)</f>
        <v>56400</v>
      </c>
      <c r="K47" s="4">
        <f>ROUND(SUM(K44:K46),5)</f>
        <v>50400</v>
      </c>
      <c r="L47" s="5"/>
      <c r="M47" s="4">
        <f>ROUND(SUM(M44:M46),5)</f>
        <v>51000</v>
      </c>
      <c r="N47" s="5"/>
      <c r="O47" s="4">
        <f>ROUND((K47-M47),5)</f>
        <v>-600</v>
      </c>
      <c r="P47" s="5"/>
      <c r="Q47" s="6">
        <f>ROUND(IF(M47=0, IF(K47=0, 0, 1), K47/M47),5)</f>
        <v>0.98824000000000001</v>
      </c>
    </row>
    <row r="48" spans="1:17" x14ac:dyDescent="0.25">
      <c r="A48" s="1"/>
      <c r="B48" s="1"/>
      <c r="C48" s="1"/>
      <c r="D48" s="1"/>
      <c r="E48" s="1"/>
      <c r="F48" s="1"/>
      <c r="G48" s="1" t="s">
        <v>49</v>
      </c>
      <c r="H48" s="1"/>
      <c r="I48" s="1"/>
      <c r="J48" s="4"/>
      <c r="K48" s="4"/>
      <c r="L48" s="5"/>
      <c r="M48" s="4"/>
      <c r="N48" s="5"/>
      <c r="O48" s="4"/>
      <c r="P48" s="5"/>
      <c r="Q48" s="6"/>
    </row>
    <row r="49" spans="1:17" x14ac:dyDescent="0.25">
      <c r="A49" s="1"/>
      <c r="B49" s="1"/>
      <c r="C49" s="1"/>
      <c r="D49" s="1"/>
      <c r="E49" s="1"/>
      <c r="F49" s="1"/>
      <c r="G49" s="1"/>
      <c r="H49" s="1" t="s">
        <v>50</v>
      </c>
      <c r="I49" s="1"/>
      <c r="J49" s="4">
        <v>5000</v>
      </c>
      <c r="K49" s="4">
        <v>4650</v>
      </c>
      <c r="L49" s="5"/>
      <c r="M49" s="4">
        <v>5000</v>
      </c>
      <c r="N49" s="5"/>
      <c r="O49" s="4">
        <f>ROUND((K49-M49),5)</f>
        <v>-350</v>
      </c>
      <c r="P49" s="5"/>
      <c r="Q49" s="6">
        <f>ROUND(IF(M49=0, IF(K49=0, 0, 1), K49/M49),5)</f>
        <v>0.93</v>
      </c>
    </row>
    <row r="50" spans="1:17" ht="15.75" thickBot="1" x14ac:dyDescent="0.3">
      <c r="A50" s="1"/>
      <c r="B50" s="1"/>
      <c r="C50" s="1"/>
      <c r="D50" s="1"/>
      <c r="E50" s="1"/>
      <c r="F50" s="1"/>
      <c r="G50" s="1"/>
      <c r="H50" s="1" t="s">
        <v>51</v>
      </c>
      <c r="I50" s="1"/>
      <c r="J50" s="7">
        <v>3000</v>
      </c>
      <c r="K50" s="7">
        <v>2550</v>
      </c>
      <c r="L50" s="5"/>
      <c r="M50" s="7">
        <v>3000</v>
      </c>
      <c r="N50" s="5"/>
      <c r="O50" s="7">
        <f>ROUND((K50-M50),5)</f>
        <v>-450</v>
      </c>
      <c r="P50" s="5"/>
      <c r="Q50" s="8">
        <f>ROUND(IF(M50=0, IF(K50=0, 0, 1), K50/M50),5)</f>
        <v>0.85</v>
      </c>
    </row>
    <row r="51" spans="1:17" x14ac:dyDescent="0.25">
      <c r="A51" s="1"/>
      <c r="B51" s="1"/>
      <c r="C51" s="1"/>
      <c r="D51" s="1"/>
      <c r="E51" s="1"/>
      <c r="F51" s="1"/>
      <c r="G51" s="1" t="s">
        <v>52</v>
      </c>
      <c r="H51" s="1"/>
      <c r="I51" s="1"/>
      <c r="J51" s="4">
        <f>ROUND(SUM(J48:J50),5)</f>
        <v>8000</v>
      </c>
      <c r="K51" s="4">
        <f>ROUND(SUM(K48:K50),5)</f>
        <v>7200</v>
      </c>
      <c r="L51" s="5"/>
      <c r="M51" s="4">
        <f>ROUND(SUM(M48:M50),5)</f>
        <v>8000</v>
      </c>
      <c r="N51" s="5"/>
      <c r="O51" s="4">
        <f>ROUND((K51-M51),5)</f>
        <v>-800</v>
      </c>
      <c r="P51" s="5"/>
      <c r="Q51" s="6">
        <f>ROUND(IF(M51=0, IF(K51=0, 0, 1), K51/M51),5)</f>
        <v>0.9</v>
      </c>
    </row>
    <row r="52" spans="1:17" x14ac:dyDescent="0.25">
      <c r="A52" s="1"/>
      <c r="B52" s="1"/>
      <c r="C52" s="1"/>
      <c r="D52" s="1"/>
      <c r="E52" s="1"/>
      <c r="F52" s="1"/>
      <c r="G52" s="1" t="s">
        <v>53</v>
      </c>
      <c r="H52" s="1"/>
      <c r="I52" s="1"/>
      <c r="J52" s="4"/>
      <c r="K52" s="4"/>
      <c r="L52" s="5"/>
      <c r="M52" s="4"/>
      <c r="N52" s="5"/>
      <c r="O52" s="4"/>
      <c r="P52" s="5"/>
      <c r="Q52" s="6"/>
    </row>
    <row r="53" spans="1:17" x14ac:dyDescent="0.25">
      <c r="A53" s="1"/>
      <c r="B53" s="1"/>
      <c r="C53" s="1"/>
      <c r="D53" s="1"/>
      <c r="E53" s="1"/>
      <c r="F53" s="1"/>
      <c r="G53" s="1"/>
      <c r="H53" s="1" t="s">
        <v>54</v>
      </c>
      <c r="I53" s="1"/>
      <c r="J53" s="4">
        <v>3400</v>
      </c>
      <c r="K53" s="4">
        <v>3343.07</v>
      </c>
      <c r="L53" s="5"/>
      <c r="M53" s="4">
        <v>4300</v>
      </c>
      <c r="N53" s="5"/>
      <c r="O53" s="4">
        <f>ROUND((K53-M53),5)</f>
        <v>-956.93</v>
      </c>
      <c r="P53" s="5"/>
      <c r="Q53" s="6">
        <f>ROUND(IF(M53=0, IF(K53=0, 0, 1), K53/M53),5)</f>
        <v>0.77746000000000004</v>
      </c>
    </row>
    <row r="54" spans="1:17" x14ac:dyDescent="0.25">
      <c r="A54" s="1"/>
      <c r="B54" s="1"/>
      <c r="C54" s="1"/>
      <c r="D54" s="1"/>
      <c r="E54" s="1"/>
      <c r="F54" s="1"/>
      <c r="G54" s="1"/>
      <c r="H54" s="1" t="s">
        <v>55</v>
      </c>
      <c r="I54" s="1"/>
      <c r="J54" s="4">
        <v>75</v>
      </c>
      <c r="K54" s="4">
        <v>55</v>
      </c>
      <c r="L54" s="5"/>
      <c r="M54" s="4">
        <v>75</v>
      </c>
      <c r="N54" s="5"/>
      <c r="O54" s="4">
        <f>ROUND((K54-M54),5)</f>
        <v>-20</v>
      </c>
      <c r="P54" s="5"/>
      <c r="Q54" s="6">
        <f>ROUND(IF(M54=0, IF(K54=0, 0, 1), K54/M54),5)</f>
        <v>0.73333000000000004</v>
      </c>
    </row>
    <row r="55" spans="1:17" ht="15.75" thickBot="1" x14ac:dyDescent="0.3">
      <c r="A55" s="1"/>
      <c r="B55" s="1"/>
      <c r="C55" s="1"/>
      <c r="D55" s="1"/>
      <c r="E55" s="1"/>
      <c r="F55" s="1"/>
      <c r="G55" s="1"/>
      <c r="H55" s="1" t="s">
        <v>56</v>
      </c>
      <c r="I55" s="1"/>
      <c r="J55" s="7">
        <v>1100</v>
      </c>
      <c r="K55" s="7">
        <v>1069.4000000000001</v>
      </c>
      <c r="L55" s="5"/>
      <c r="M55" s="7">
        <v>1100</v>
      </c>
      <c r="N55" s="5"/>
      <c r="O55" s="7">
        <f>ROUND((K55-M55),5)</f>
        <v>-30.6</v>
      </c>
      <c r="P55" s="5"/>
      <c r="Q55" s="8">
        <f>ROUND(IF(M55=0, IF(K55=0, 0, 1), K55/M55),5)</f>
        <v>0.97218000000000004</v>
      </c>
    </row>
    <row r="56" spans="1:17" x14ac:dyDescent="0.25">
      <c r="A56" s="1"/>
      <c r="B56" s="1"/>
      <c r="C56" s="1"/>
      <c r="D56" s="1"/>
      <c r="E56" s="1"/>
      <c r="F56" s="1"/>
      <c r="G56" s="1" t="s">
        <v>57</v>
      </c>
      <c r="H56" s="1"/>
      <c r="I56" s="1"/>
      <c r="J56" s="4">
        <f>ROUND(SUM(J52:J55),5)</f>
        <v>4575</v>
      </c>
      <c r="K56" s="4">
        <f>ROUND(SUM(K52:K55),5)</f>
        <v>4467.47</v>
      </c>
      <c r="L56" s="5"/>
      <c r="M56" s="4">
        <f>ROUND(SUM(M52:M55),5)</f>
        <v>5475</v>
      </c>
      <c r="N56" s="5"/>
      <c r="O56" s="4">
        <f>ROUND((K56-M56),5)</f>
        <v>-1007.53</v>
      </c>
      <c r="P56" s="5"/>
      <c r="Q56" s="6">
        <f>ROUND(IF(M56=0, IF(K56=0, 0, 1), K56/M56),5)</f>
        <v>0.81598000000000004</v>
      </c>
    </row>
    <row r="57" spans="1:17" x14ac:dyDescent="0.25">
      <c r="A57" s="1"/>
      <c r="B57" s="1"/>
      <c r="C57" s="1"/>
      <c r="D57" s="1"/>
      <c r="E57" s="1"/>
      <c r="F57" s="1"/>
      <c r="G57" s="1" t="s">
        <v>58</v>
      </c>
      <c r="H57" s="1"/>
      <c r="I57" s="1"/>
      <c r="J57" s="4"/>
      <c r="K57" s="4"/>
      <c r="L57" s="5"/>
      <c r="M57" s="4"/>
      <c r="N57" s="5"/>
      <c r="O57" s="4"/>
      <c r="P57" s="5"/>
      <c r="Q57" s="6"/>
    </row>
    <row r="58" spans="1:17" ht="15.75" thickBot="1" x14ac:dyDescent="0.3">
      <c r="A58" s="1"/>
      <c r="B58" s="1"/>
      <c r="C58" s="1"/>
      <c r="D58" s="1"/>
      <c r="E58" s="1"/>
      <c r="F58" s="1"/>
      <c r="G58" s="1"/>
      <c r="H58" s="1" t="s">
        <v>59</v>
      </c>
      <c r="I58" s="1"/>
      <c r="J58" s="9">
        <v>3000</v>
      </c>
      <c r="K58" s="9">
        <v>2502.5</v>
      </c>
      <c r="L58" s="5"/>
      <c r="M58" s="9">
        <v>3500</v>
      </c>
      <c r="N58" s="5"/>
      <c r="O58" s="9">
        <f>ROUND((K58-M58),5)</f>
        <v>-997.5</v>
      </c>
      <c r="P58" s="5"/>
      <c r="Q58" s="10">
        <f>ROUND(IF(M58=0, IF(K58=0, 0, 1), K58/M58),5)</f>
        <v>0.71499999999999997</v>
      </c>
    </row>
    <row r="59" spans="1:17" ht="15.75" thickBot="1" x14ac:dyDescent="0.3">
      <c r="A59" s="1"/>
      <c r="B59" s="1"/>
      <c r="C59" s="1"/>
      <c r="D59" s="1"/>
      <c r="E59" s="1"/>
      <c r="F59" s="1"/>
      <c r="G59" s="1" t="s">
        <v>60</v>
      </c>
      <c r="H59" s="1"/>
      <c r="I59" s="1"/>
      <c r="J59" s="11">
        <f>ROUND(SUM(J57:J58),5)</f>
        <v>3000</v>
      </c>
      <c r="K59" s="11">
        <f>ROUND(SUM(K57:K58),5)</f>
        <v>2502.5</v>
      </c>
      <c r="L59" s="5"/>
      <c r="M59" s="11">
        <f>ROUND(SUM(M57:M58),5)</f>
        <v>3500</v>
      </c>
      <c r="N59" s="5"/>
      <c r="O59" s="11">
        <f>ROUND((K59-M59),5)</f>
        <v>-997.5</v>
      </c>
      <c r="P59" s="5"/>
      <c r="Q59" s="12">
        <f>ROUND(IF(M59=0, IF(K59=0, 0, 1), K59/M59),5)</f>
        <v>0.71499999999999997</v>
      </c>
    </row>
    <row r="60" spans="1:17" x14ac:dyDescent="0.25">
      <c r="A60" s="1"/>
      <c r="B60" s="1"/>
      <c r="C60" s="1"/>
      <c r="D60" s="1"/>
      <c r="E60" s="1"/>
      <c r="F60" s="1" t="s">
        <v>61</v>
      </c>
      <c r="G60" s="1"/>
      <c r="H60" s="1"/>
      <c r="I60" s="1"/>
      <c r="J60" s="4">
        <f>ROUND(J43+J47+J51+J56+J59,5)</f>
        <v>71975</v>
      </c>
      <c r="K60" s="4">
        <f>ROUND(K43+K47+K51+K56+K59,5)</f>
        <v>64569.97</v>
      </c>
      <c r="L60" s="5"/>
      <c r="M60" s="4">
        <f>ROUND(M43+M47+M51+M56+M59,5)</f>
        <v>67975</v>
      </c>
      <c r="N60" s="5"/>
      <c r="O60" s="4">
        <f>ROUND((K60-M60),5)</f>
        <v>-3405.03</v>
      </c>
      <c r="P60" s="5"/>
      <c r="Q60" s="6">
        <f>ROUND(IF(M60=0, IF(K60=0, 0, 1), K60/M60),5)</f>
        <v>0.94991000000000003</v>
      </c>
    </row>
    <row r="61" spans="1:17" x14ac:dyDescent="0.25">
      <c r="A61" s="1"/>
      <c r="B61" s="1"/>
      <c r="C61" s="1"/>
      <c r="D61" s="1"/>
      <c r="E61" s="1"/>
      <c r="F61" s="1" t="s">
        <v>62</v>
      </c>
      <c r="G61" s="1"/>
      <c r="H61" s="1"/>
      <c r="I61" s="1"/>
      <c r="J61" s="4"/>
      <c r="K61" s="4"/>
      <c r="L61" s="5"/>
      <c r="M61" s="4"/>
      <c r="N61" s="5"/>
      <c r="O61" s="4"/>
      <c r="P61" s="5"/>
      <c r="Q61" s="6"/>
    </row>
    <row r="62" spans="1:17" x14ac:dyDescent="0.25">
      <c r="A62" s="1"/>
      <c r="B62" s="1"/>
      <c r="C62" s="1"/>
      <c r="D62" s="1"/>
      <c r="E62" s="1"/>
      <c r="F62" s="1"/>
      <c r="G62" s="1" t="s">
        <v>63</v>
      </c>
      <c r="H62" s="1"/>
      <c r="I62" s="1"/>
      <c r="J62" s="4"/>
      <c r="K62" s="4"/>
      <c r="L62" s="5"/>
      <c r="M62" s="4"/>
      <c r="N62" s="5"/>
      <c r="O62" s="4"/>
      <c r="P62" s="5"/>
      <c r="Q62" s="6"/>
    </row>
    <row r="63" spans="1:17" x14ac:dyDescent="0.25">
      <c r="A63" s="1"/>
      <c r="B63" s="1"/>
      <c r="C63" s="1"/>
      <c r="D63" s="1"/>
      <c r="E63" s="1"/>
      <c r="F63" s="1"/>
      <c r="G63" s="1"/>
      <c r="H63" s="1" t="s">
        <v>64</v>
      </c>
      <c r="I63" s="1"/>
      <c r="J63" s="4">
        <v>1600</v>
      </c>
      <c r="K63" s="4">
        <v>1591.44</v>
      </c>
      <c r="L63" s="5"/>
      <c r="M63" s="4">
        <v>1500</v>
      </c>
      <c r="N63" s="5"/>
      <c r="O63" s="4">
        <f>ROUND((K63-M63),5)</f>
        <v>91.44</v>
      </c>
      <c r="P63" s="5"/>
      <c r="Q63" s="6">
        <f>ROUND(IF(M63=0, IF(K63=0, 0, 1), K63/M63),5)</f>
        <v>1.0609599999999999</v>
      </c>
    </row>
    <row r="64" spans="1:17" ht="15.75" thickBot="1" x14ac:dyDescent="0.3">
      <c r="A64" s="1"/>
      <c r="B64" s="1"/>
      <c r="C64" s="1"/>
      <c r="D64" s="1"/>
      <c r="E64" s="1"/>
      <c r="F64" s="1"/>
      <c r="G64" s="1"/>
      <c r="H64" s="1" t="s">
        <v>65</v>
      </c>
      <c r="I64" s="1"/>
      <c r="J64" s="7">
        <v>1300</v>
      </c>
      <c r="K64" s="7">
        <v>1062.3599999999999</v>
      </c>
      <c r="L64" s="5"/>
      <c r="M64" s="7">
        <v>1300</v>
      </c>
      <c r="N64" s="5"/>
      <c r="O64" s="7">
        <f>ROUND((K64-M64),5)</f>
        <v>-237.64</v>
      </c>
      <c r="P64" s="5"/>
      <c r="Q64" s="8">
        <f>ROUND(IF(M64=0, IF(K64=0, 0, 1), K64/M64),5)</f>
        <v>0.81720000000000004</v>
      </c>
    </row>
    <row r="65" spans="1:17" x14ac:dyDescent="0.25">
      <c r="A65" s="1"/>
      <c r="B65" s="1"/>
      <c r="C65" s="1"/>
      <c r="D65" s="1"/>
      <c r="E65" s="1"/>
      <c r="F65" s="1"/>
      <c r="G65" s="1" t="s">
        <v>66</v>
      </c>
      <c r="H65" s="1"/>
      <c r="I65" s="1"/>
      <c r="J65" s="4">
        <f>ROUND(SUM(J62:J64),5)</f>
        <v>2900</v>
      </c>
      <c r="K65" s="4">
        <f>ROUND(SUM(K62:K64),5)</f>
        <v>2653.8</v>
      </c>
      <c r="L65" s="5"/>
      <c r="M65" s="4">
        <f>ROUND(SUM(M62:M64),5)</f>
        <v>2800</v>
      </c>
      <c r="N65" s="5"/>
      <c r="O65" s="4">
        <f>ROUND((K65-M65),5)</f>
        <v>-146.19999999999999</v>
      </c>
      <c r="P65" s="5"/>
      <c r="Q65" s="6">
        <f>ROUND(IF(M65=0, IF(K65=0, 0, 1), K65/M65),5)</f>
        <v>0.94779000000000002</v>
      </c>
    </row>
    <row r="66" spans="1:17" x14ac:dyDescent="0.25">
      <c r="A66" s="1"/>
      <c r="B66" s="1"/>
      <c r="C66" s="1"/>
      <c r="D66" s="1"/>
      <c r="E66" s="1"/>
      <c r="F66" s="1"/>
      <c r="G66" s="1" t="s">
        <v>67</v>
      </c>
      <c r="H66" s="1"/>
      <c r="I66" s="1"/>
      <c r="J66" s="4"/>
      <c r="K66" s="4"/>
      <c r="L66" s="5"/>
      <c r="M66" s="4"/>
      <c r="N66" s="5"/>
      <c r="O66" s="4"/>
      <c r="P66" s="5"/>
      <c r="Q66" s="6"/>
    </row>
    <row r="67" spans="1:17" x14ac:dyDescent="0.25">
      <c r="A67" s="1"/>
      <c r="B67" s="1"/>
      <c r="C67" s="1"/>
      <c r="D67" s="1"/>
      <c r="E67" s="1"/>
      <c r="F67" s="1"/>
      <c r="G67" s="1"/>
      <c r="H67" s="1" t="s">
        <v>68</v>
      </c>
      <c r="I67" s="1"/>
      <c r="J67" s="4">
        <v>3000</v>
      </c>
      <c r="K67" s="4">
        <v>2931</v>
      </c>
      <c r="L67" s="5"/>
      <c r="M67" s="4">
        <v>1200</v>
      </c>
      <c r="N67" s="5"/>
      <c r="O67" s="4">
        <f t="shared" ref="O67:O74" si="2">ROUND((K67-M67),5)</f>
        <v>1731</v>
      </c>
      <c r="P67" s="5"/>
      <c r="Q67" s="6">
        <f t="shared" ref="Q67:Q74" si="3">ROUND(IF(M67=0, IF(K67=0, 0, 1), K67/M67),5)</f>
        <v>2.4424999999999999</v>
      </c>
    </row>
    <row r="68" spans="1:17" x14ac:dyDescent="0.25">
      <c r="A68" s="1"/>
      <c r="B68" s="1"/>
      <c r="C68" s="1"/>
      <c r="D68" s="1"/>
      <c r="E68" s="1"/>
      <c r="F68" s="1"/>
      <c r="G68" s="1"/>
      <c r="H68" s="1" t="s">
        <v>69</v>
      </c>
      <c r="I68" s="1"/>
      <c r="J68" s="4">
        <v>750</v>
      </c>
      <c r="K68" s="4">
        <v>591.99</v>
      </c>
      <c r="L68" s="5"/>
      <c r="M68" s="4">
        <v>750</v>
      </c>
      <c r="N68" s="5"/>
      <c r="O68" s="4">
        <f t="shared" si="2"/>
        <v>-158.01</v>
      </c>
      <c r="P68" s="5"/>
      <c r="Q68" s="6">
        <f t="shared" si="3"/>
        <v>0.78932000000000002</v>
      </c>
    </row>
    <row r="69" spans="1:17" x14ac:dyDescent="0.25">
      <c r="A69" s="1"/>
      <c r="B69" s="1"/>
      <c r="C69" s="1"/>
      <c r="D69" s="1"/>
      <c r="E69" s="1"/>
      <c r="F69" s="1"/>
      <c r="G69" s="1"/>
      <c r="H69" s="1" t="s">
        <v>70</v>
      </c>
      <c r="I69" s="1"/>
      <c r="J69" s="4">
        <v>500</v>
      </c>
      <c r="K69" s="4">
        <v>0</v>
      </c>
      <c r="L69" s="5"/>
      <c r="M69" s="4">
        <v>490</v>
      </c>
      <c r="N69" s="5"/>
      <c r="O69" s="4">
        <f t="shared" si="2"/>
        <v>-490</v>
      </c>
      <c r="P69" s="5"/>
      <c r="Q69" s="6">
        <f t="shared" si="3"/>
        <v>0</v>
      </c>
    </row>
    <row r="70" spans="1:17" x14ac:dyDescent="0.25">
      <c r="A70" s="1"/>
      <c r="B70" s="1"/>
      <c r="C70" s="1"/>
      <c r="D70" s="1"/>
      <c r="E70" s="1"/>
      <c r="F70" s="1"/>
      <c r="G70" s="1"/>
      <c r="H70" s="1" t="s">
        <v>71</v>
      </c>
      <c r="I70" s="1"/>
      <c r="J70" s="4">
        <v>750</v>
      </c>
      <c r="K70" s="4">
        <v>0</v>
      </c>
      <c r="L70" s="5"/>
      <c r="M70" s="4">
        <v>750</v>
      </c>
      <c r="N70" s="5"/>
      <c r="O70" s="4">
        <f t="shared" si="2"/>
        <v>-750</v>
      </c>
      <c r="P70" s="5"/>
      <c r="Q70" s="6">
        <f t="shared" si="3"/>
        <v>0</v>
      </c>
    </row>
    <row r="71" spans="1:17" x14ac:dyDescent="0.25">
      <c r="A71" s="1"/>
      <c r="B71" s="1"/>
      <c r="C71" s="1"/>
      <c r="D71" s="1"/>
      <c r="E71" s="1"/>
      <c r="F71" s="1"/>
      <c r="G71" s="1"/>
      <c r="H71" s="1" t="s">
        <v>72</v>
      </c>
      <c r="I71" s="1"/>
      <c r="J71" s="4">
        <v>200</v>
      </c>
      <c r="K71" s="4">
        <v>194</v>
      </c>
      <c r="L71" s="5"/>
      <c r="M71" s="4">
        <v>170</v>
      </c>
      <c r="N71" s="5"/>
      <c r="O71" s="4">
        <f t="shared" si="2"/>
        <v>24</v>
      </c>
      <c r="P71" s="5"/>
      <c r="Q71" s="6">
        <f t="shared" si="3"/>
        <v>1.1411800000000001</v>
      </c>
    </row>
    <row r="72" spans="1:17" x14ac:dyDescent="0.25">
      <c r="A72" s="1"/>
      <c r="B72" s="1"/>
      <c r="C72" s="1"/>
      <c r="D72" s="1"/>
      <c r="E72" s="1"/>
      <c r="F72" s="1"/>
      <c r="G72" s="1"/>
      <c r="H72" s="1" t="s">
        <v>73</v>
      </c>
      <c r="I72" s="1"/>
      <c r="J72" s="4">
        <v>2750</v>
      </c>
      <c r="K72" s="4">
        <v>2625</v>
      </c>
      <c r="L72" s="5"/>
      <c r="M72" s="4">
        <v>2286</v>
      </c>
      <c r="N72" s="5"/>
      <c r="O72" s="4">
        <f t="shared" si="2"/>
        <v>339</v>
      </c>
      <c r="P72" s="5"/>
      <c r="Q72" s="6">
        <f t="shared" si="3"/>
        <v>1.14829</v>
      </c>
    </row>
    <row r="73" spans="1:17" ht="15.75" thickBot="1" x14ac:dyDescent="0.3">
      <c r="A73" s="1"/>
      <c r="B73" s="1"/>
      <c r="C73" s="1"/>
      <c r="D73" s="1"/>
      <c r="E73" s="1"/>
      <c r="F73" s="1"/>
      <c r="G73" s="1"/>
      <c r="H73" s="1" t="s">
        <v>74</v>
      </c>
      <c r="I73" s="1"/>
      <c r="J73" s="7">
        <v>750</v>
      </c>
      <c r="K73" s="7">
        <v>523.36</v>
      </c>
      <c r="L73" s="5"/>
      <c r="M73" s="7">
        <v>750</v>
      </c>
      <c r="N73" s="5"/>
      <c r="O73" s="7">
        <f t="shared" si="2"/>
        <v>-226.64</v>
      </c>
      <c r="P73" s="5"/>
      <c r="Q73" s="8">
        <f t="shared" si="3"/>
        <v>0.69781000000000004</v>
      </c>
    </row>
    <row r="74" spans="1:17" x14ac:dyDescent="0.25">
      <c r="A74" s="1"/>
      <c r="B74" s="1"/>
      <c r="C74" s="1"/>
      <c r="D74" s="1"/>
      <c r="E74" s="1"/>
      <c r="F74" s="1"/>
      <c r="G74" s="1" t="s">
        <v>75</v>
      </c>
      <c r="H74" s="1"/>
      <c r="I74" s="1"/>
      <c r="J74" s="4">
        <f>ROUND(SUM(J66:J73),5)</f>
        <v>8700</v>
      </c>
      <c r="K74" s="4">
        <f>ROUND(SUM(K66:K73),5)</f>
        <v>6865.35</v>
      </c>
      <c r="L74" s="5"/>
      <c r="M74" s="4">
        <f>ROUND(SUM(M66:M73),5)</f>
        <v>6396</v>
      </c>
      <c r="N74" s="5"/>
      <c r="O74" s="4">
        <f t="shared" si="2"/>
        <v>469.35</v>
      </c>
      <c r="P74" s="5"/>
      <c r="Q74" s="6">
        <f t="shared" si="3"/>
        <v>1.07338</v>
      </c>
    </row>
    <row r="75" spans="1:17" x14ac:dyDescent="0.25">
      <c r="A75" s="1"/>
      <c r="B75" s="1"/>
      <c r="C75" s="1"/>
      <c r="D75" s="1"/>
      <c r="E75" s="1"/>
      <c r="F75" s="1"/>
      <c r="G75" s="1" t="s">
        <v>76</v>
      </c>
      <c r="H75" s="1"/>
      <c r="I75" s="1"/>
      <c r="J75" s="4"/>
      <c r="K75" s="4"/>
      <c r="L75" s="5"/>
      <c r="M75" s="4"/>
      <c r="N75" s="5"/>
      <c r="O75" s="4"/>
      <c r="P75" s="5"/>
      <c r="Q75" s="6"/>
    </row>
    <row r="76" spans="1:17" x14ac:dyDescent="0.25">
      <c r="A76" s="1"/>
      <c r="B76" s="1"/>
      <c r="C76" s="1"/>
      <c r="D76" s="1"/>
      <c r="E76" s="1"/>
      <c r="F76" s="1"/>
      <c r="G76" s="1"/>
      <c r="H76" s="1" t="s">
        <v>77</v>
      </c>
      <c r="I76" s="1"/>
      <c r="J76" s="4">
        <v>6000</v>
      </c>
      <c r="K76" s="4">
        <v>6000</v>
      </c>
      <c r="L76" s="5"/>
      <c r="M76" s="4">
        <v>6000</v>
      </c>
      <c r="N76" s="5"/>
      <c r="O76" s="4">
        <f t="shared" ref="O76:O81" si="4">ROUND((K76-M76),5)</f>
        <v>0</v>
      </c>
      <c r="P76" s="5"/>
      <c r="Q76" s="6">
        <f t="shared" ref="Q76:Q81" si="5">ROUND(IF(M76=0, IF(K76=0, 0, 1), K76/M76),5)</f>
        <v>1</v>
      </c>
    </row>
    <row r="77" spans="1:17" x14ac:dyDescent="0.25">
      <c r="A77" s="1"/>
      <c r="B77" s="1"/>
      <c r="C77" s="1"/>
      <c r="D77" s="1"/>
      <c r="E77" s="1"/>
      <c r="F77" s="1"/>
      <c r="G77" s="1"/>
      <c r="H77" s="1" t="s">
        <v>78</v>
      </c>
      <c r="I77" s="1"/>
      <c r="J77" s="4">
        <v>6300</v>
      </c>
      <c r="K77" s="4">
        <v>6209</v>
      </c>
      <c r="L77" s="5"/>
      <c r="M77" s="4">
        <v>1500</v>
      </c>
      <c r="N77" s="5"/>
      <c r="O77" s="4">
        <f t="shared" si="4"/>
        <v>4709</v>
      </c>
      <c r="P77" s="5"/>
      <c r="Q77" s="6">
        <f t="shared" si="5"/>
        <v>4.1393300000000002</v>
      </c>
    </row>
    <row r="78" spans="1:17" x14ac:dyDescent="0.25">
      <c r="A78" s="1"/>
      <c r="B78" s="1"/>
      <c r="C78" s="1"/>
      <c r="D78" s="1"/>
      <c r="E78" s="1"/>
      <c r="F78" s="1"/>
      <c r="G78" s="1"/>
      <c r="H78" s="1" t="s">
        <v>79</v>
      </c>
      <c r="I78" s="1"/>
      <c r="J78" s="4">
        <v>30000</v>
      </c>
      <c r="K78" s="4">
        <v>1349.26</v>
      </c>
      <c r="L78" s="5"/>
      <c r="M78" s="4">
        <v>15000</v>
      </c>
      <c r="N78" s="5"/>
      <c r="O78" s="4">
        <f t="shared" si="4"/>
        <v>-13650.74</v>
      </c>
      <c r="P78" s="5"/>
      <c r="Q78" s="6">
        <f t="shared" si="5"/>
        <v>8.9950000000000002E-2</v>
      </c>
    </row>
    <row r="79" spans="1:17" ht="15.75" thickBot="1" x14ac:dyDescent="0.3">
      <c r="A79" s="1"/>
      <c r="B79" s="1"/>
      <c r="C79" s="1"/>
      <c r="D79" s="1"/>
      <c r="E79" s="1"/>
      <c r="F79" s="1"/>
      <c r="G79" s="1"/>
      <c r="H79" s="1" t="s">
        <v>80</v>
      </c>
      <c r="I79" s="1"/>
      <c r="J79" s="9">
        <v>6500</v>
      </c>
      <c r="K79" s="9">
        <v>6472.5</v>
      </c>
      <c r="L79" s="5"/>
      <c r="M79" s="9">
        <v>2000</v>
      </c>
      <c r="N79" s="5"/>
      <c r="O79" s="9">
        <f t="shared" si="4"/>
        <v>4472.5</v>
      </c>
      <c r="P79" s="5"/>
      <c r="Q79" s="10">
        <f t="shared" si="5"/>
        <v>3.2362500000000001</v>
      </c>
    </row>
    <row r="80" spans="1:17" ht="15.75" thickBot="1" x14ac:dyDescent="0.3">
      <c r="A80" s="1"/>
      <c r="B80" s="1"/>
      <c r="C80" s="1"/>
      <c r="D80" s="1"/>
      <c r="E80" s="1"/>
      <c r="F80" s="1"/>
      <c r="G80" s="1" t="s">
        <v>81</v>
      </c>
      <c r="H80" s="1"/>
      <c r="I80" s="1"/>
      <c r="J80" s="11">
        <f>ROUND(SUM(J75:J79),5)</f>
        <v>48800</v>
      </c>
      <c r="K80" s="11">
        <f>ROUND(SUM(K75:K79),5)</f>
        <v>20030.759999999998</v>
      </c>
      <c r="L80" s="5"/>
      <c r="M80" s="11">
        <f>ROUND(SUM(M75:M79),5)</f>
        <v>24500</v>
      </c>
      <c r="N80" s="5"/>
      <c r="O80" s="11">
        <f t="shared" si="4"/>
        <v>-4469.24</v>
      </c>
      <c r="P80" s="5"/>
      <c r="Q80" s="12">
        <f t="shared" si="5"/>
        <v>0.81757999999999997</v>
      </c>
    </row>
    <row r="81" spans="1:17" x14ac:dyDescent="0.25">
      <c r="A81" s="1"/>
      <c r="B81" s="1"/>
      <c r="C81" s="1"/>
      <c r="D81" s="1"/>
      <c r="E81" s="1"/>
      <c r="F81" s="1" t="s">
        <v>82</v>
      </c>
      <c r="G81" s="1"/>
      <c r="H81" s="1"/>
      <c r="I81" s="1"/>
      <c r="J81" s="4">
        <f>ROUND(J61+J65+J74+J80,5)</f>
        <v>60400</v>
      </c>
      <c r="K81" s="4">
        <f>ROUND(K61+K65+K74+K80,5)</f>
        <v>29549.91</v>
      </c>
      <c r="L81" s="5"/>
      <c r="M81" s="4">
        <f>ROUND(M61+M65+M74+M80,5)</f>
        <v>33696</v>
      </c>
      <c r="N81" s="5"/>
      <c r="O81" s="4">
        <f t="shared" si="4"/>
        <v>-4146.09</v>
      </c>
      <c r="P81" s="5"/>
      <c r="Q81" s="6">
        <f t="shared" si="5"/>
        <v>0.87695999999999996</v>
      </c>
    </row>
    <row r="82" spans="1:17" x14ac:dyDescent="0.25">
      <c r="A82" s="1"/>
      <c r="B82" s="1"/>
      <c r="C82" s="1"/>
      <c r="D82" s="1"/>
      <c r="E82" s="1"/>
      <c r="F82" s="1" t="s">
        <v>83</v>
      </c>
      <c r="G82" s="1"/>
      <c r="H82" s="1"/>
      <c r="I82" s="1"/>
      <c r="J82" s="4"/>
      <c r="K82" s="4"/>
      <c r="L82" s="5"/>
      <c r="M82" s="4"/>
      <c r="N82" s="5"/>
      <c r="O82" s="4"/>
      <c r="P82" s="5"/>
      <c r="Q82" s="6"/>
    </row>
    <row r="83" spans="1:17" x14ac:dyDescent="0.25">
      <c r="A83" s="1"/>
      <c r="B83" s="1"/>
      <c r="C83" s="1"/>
      <c r="D83" s="1"/>
      <c r="E83" s="1"/>
      <c r="F83" s="1"/>
      <c r="G83" s="1" t="s">
        <v>84</v>
      </c>
      <c r="H83" s="1"/>
      <c r="I83" s="1"/>
      <c r="J83" s="4"/>
      <c r="K83" s="4"/>
      <c r="L83" s="5"/>
      <c r="M83" s="4"/>
      <c r="N83" s="5"/>
      <c r="O83" s="4"/>
      <c r="P83" s="5"/>
      <c r="Q83" s="6"/>
    </row>
    <row r="84" spans="1:17" x14ac:dyDescent="0.25">
      <c r="A84" s="1"/>
      <c r="B84" s="1"/>
      <c r="C84" s="1"/>
      <c r="D84" s="1"/>
      <c r="E84" s="1"/>
      <c r="F84" s="1"/>
      <c r="G84" s="1"/>
      <c r="H84" s="1" t="s">
        <v>85</v>
      </c>
      <c r="I84" s="1"/>
      <c r="J84" s="4">
        <v>2600</v>
      </c>
      <c r="K84" s="4">
        <v>2534</v>
      </c>
      <c r="L84" s="5"/>
      <c r="M84" s="4">
        <v>2000</v>
      </c>
      <c r="N84" s="5"/>
      <c r="O84" s="4">
        <f>ROUND((K84-M84),5)</f>
        <v>534</v>
      </c>
      <c r="P84" s="5"/>
      <c r="Q84" s="6">
        <f>ROUND(IF(M84=0, IF(K84=0, 0, 1), K84/M84),5)</f>
        <v>1.2669999999999999</v>
      </c>
    </row>
    <row r="85" spans="1:17" ht="15.75" thickBot="1" x14ac:dyDescent="0.3">
      <c r="A85" s="1"/>
      <c r="B85" s="1"/>
      <c r="C85" s="1"/>
      <c r="D85" s="1"/>
      <c r="E85" s="1"/>
      <c r="F85" s="1"/>
      <c r="G85" s="1"/>
      <c r="H85" s="1" t="s">
        <v>86</v>
      </c>
      <c r="I85" s="1"/>
      <c r="J85" s="9">
        <v>1000</v>
      </c>
      <c r="K85" s="9">
        <v>885.24</v>
      </c>
      <c r="L85" s="5"/>
      <c r="M85" s="9">
        <v>2000</v>
      </c>
      <c r="N85" s="5"/>
      <c r="O85" s="9">
        <f>ROUND((K85-M85),5)</f>
        <v>-1114.76</v>
      </c>
      <c r="P85" s="5"/>
      <c r="Q85" s="10">
        <f>ROUND(IF(M85=0, IF(K85=0, 0, 1), K85/M85),5)</f>
        <v>0.44262000000000001</v>
      </c>
    </row>
    <row r="86" spans="1:17" ht="15.75" thickBot="1" x14ac:dyDescent="0.3">
      <c r="A86" s="1"/>
      <c r="B86" s="1"/>
      <c r="C86" s="1"/>
      <c r="D86" s="1"/>
      <c r="E86" s="1"/>
      <c r="F86" s="1"/>
      <c r="G86" s="1" t="s">
        <v>87</v>
      </c>
      <c r="H86" s="1"/>
      <c r="I86" s="1"/>
      <c r="J86" s="11">
        <f>ROUND(SUM(J83:J85),5)</f>
        <v>3600</v>
      </c>
      <c r="K86" s="11">
        <f>ROUND(SUM(K83:K85),5)</f>
        <v>3419.24</v>
      </c>
      <c r="L86" s="5"/>
      <c r="M86" s="11">
        <f>ROUND(SUM(M83:M85),5)</f>
        <v>4000</v>
      </c>
      <c r="N86" s="5"/>
      <c r="O86" s="11">
        <f>ROUND((K86-M86),5)</f>
        <v>-580.76</v>
      </c>
      <c r="P86" s="5"/>
      <c r="Q86" s="12">
        <f>ROUND(IF(M86=0, IF(K86=0, 0, 1), K86/M86),5)</f>
        <v>0.85480999999999996</v>
      </c>
    </row>
    <row r="87" spans="1:17" x14ac:dyDescent="0.25">
      <c r="A87" s="1"/>
      <c r="B87" s="1"/>
      <c r="C87" s="1"/>
      <c r="D87" s="1"/>
      <c r="E87" s="1"/>
      <c r="F87" s="1" t="s">
        <v>88</v>
      </c>
      <c r="G87" s="1"/>
      <c r="H87" s="1"/>
      <c r="I87" s="1"/>
      <c r="J87" s="4">
        <f>ROUND(J82+J86,5)</f>
        <v>3600</v>
      </c>
      <c r="K87" s="4">
        <f>ROUND(K82+K86,5)</f>
        <v>3419.24</v>
      </c>
      <c r="L87" s="5"/>
      <c r="M87" s="4">
        <f>ROUND(M82+M86,5)</f>
        <v>4000</v>
      </c>
      <c r="N87" s="5"/>
      <c r="O87" s="4">
        <f>ROUND((K87-M87),5)</f>
        <v>-580.76</v>
      </c>
      <c r="P87" s="5"/>
      <c r="Q87" s="6">
        <f>ROUND(IF(M87=0, IF(K87=0, 0, 1), K87/M87),5)</f>
        <v>0.85480999999999996</v>
      </c>
    </row>
    <row r="88" spans="1:17" x14ac:dyDescent="0.25">
      <c r="A88" s="1"/>
      <c r="B88" s="1"/>
      <c r="C88" s="1"/>
      <c r="D88" s="1"/>
      <c r="E88" s="1"/>
      <c r="F88" s="1" t="s">
        <v>89</v>
      </c>
      <c r="G88" s="1"/>
      <c r="H88" s="1"/>
      <c r="I88" s="1"/>
      <c r="J88" s="4"/>
      <c r="K88" s="4"/>
      <c r="L88" s="5"/>
      <c r="M88" s="4"/>
      <c r="N88" s="5"/>
      <c r="O88" s="4"/>
      <c r="P88" s="5"/>
      <c r="Q88" s="6"/>
    </row>
    <row r="89" spans="1:17" x14ac:dyDescent="0.25">
      <c r="A89" s="1"/>
      <c r="B89" s="1"/>
      <c r="C89" s="1"/>
      <c r="D89" s="1"/>
      <c r="E89" s="1"/>
      <c r="F89" s="1"/>
      <c r="G89" s="1" t="s">
        <v>90</v>
      </c>
      <c r="H89" s="1"/>
      <c r="I89" s="1"/>
      <c r="J89" s="4"/>
      <c r="K89" s="4"/>
      <c r="L89" s="5"/>
      <c r="M89" s="4"/>
      <c r="N89" s="5"/>
      <c r="O89" s="4"/>
      <c r="P89" s="5"/>
      <c r="Q89" s="6"/>
    </row>
    <row r="90" spans="1:17" x14ac:dyDescent="0.25">
      <c r="A90" s="1"/>
      <c r="B90" s="1"/>
      <c r="C90" s="1"/>
      <c r="D90" s="1"/>
      <c r="E90" s="1"/>
      <c r="F90" s="1"/>
      <c r="G90" s="1"/>
      <c r="H90" s="1" t="s">
        <v>91</v>
      </c>
      <c r="I90" s="1"/>
      <c r="J90" s="4">
        <v>250</v>
      </c>
      <c r="K90" s="4">
        <v>250</v>
      </c>
      <c r="L90" s="5"/>
      <c r="M90" s="4">
        <v>250</v>
      </c>
      <c r="N90" s="5"/>
      <c r="O90" s="4">
        <f>ROUND((K90-M90),5)</f>
        <v>0</v>
      </c>
      <c r="P90" s="5"/>
      <c r="Q90" s="6">
        <f>ROUND(IF(M90=0, IF(K90=0, 0, 1), K90/M90),5)</f>
        <v>1</v>
      </c>
    </row>
    <row r="91" spans="1:17" ht="15.75" thickBot="1" x14ac:dyDescent="0.3">
      <c r="A91" s="1"/>
      <c r="B91" s="1"/>
      <c r="C91" s="1"/>
      <c r="D91" s="1"/>
      <c r="E91" s="1"/>
      <c r="F91" s="1"/>
      <c r="G91" s="1"/>
      <c r="H91" s="1" t="s">
        <v>92</v>
      </c>
      <c r="I91" s="1"/>
      <c r="J91" s="7">
        <v>100</v>
      </c>
      <c r="K91" s="7">
        <v>0</v>
      </c>
      <c r="L91" s="5"/>
      <c r="M91" s="7">
        <v>100</v>
      </c>
      <c r="N91" s="5"/>
      <c r="O91" s="7">
        <f>ROUND((K91-M91),5)</f>
        <v>-100</v>
      </c>
      <c r="P91" s="5"/>
      <c r="Q91" s="8">
        <f>ROUND(IF(M91=0, IF(K91=0, 0, 1), K91/M91),5)</f>
        <v>0</v>
      </c>
    </row>
    <row r="92" spans="1:17" x14ac:dyDescent="0.25">
      <c r="A92" s="1"/>
      <c r="B92" s="1"/>
      <c r="C92" s="1"/>
      <c r="D92" s="1"/>
      <c r="E92" s="1"/>
      <c r="F92" s="1"/>
      <c r="G92" s="1" t="s">
        <v>93</v>
      </c>
      <c r="H92" s="1"/>
      <c r="I92" s="1"/>
      <c r="J92" s="4">
        <f>ROUND(SUM(J89:J91),5)</f>
        <v>350</v>
      </c>
      <c r="K92" s="4">
        <f>ROUND(SUM(K89:K91),5)</f>
        <v>250</v>
      </c>
      <c r="L92" s="5"/>
      <c r="M92" s="4">
        <f>ROUND(SUM(M89:M91),5)</f>
        <v>350</v>
      </c>
      <c r="N92" s="5"/>
      <c r="O92" s="4">
        <f>ROUND((K92-M92),5)</f>
        <v>-100</v>
      </c>
      <c r="P92" s="5"/>
      <c r="Q92" s="6">
        <f>ROUND(IF(M92=0, IF(K92=0, 0, 1), K92/M92),5)</f>
        <v>0.71428999999999998</v>
      </c>
    </row>
    <row r="93" spans="1:17" x14ac:dyDescent="0.25">
      <c r="A93" s="1"/>
      <c r="B93" s="1"/>
      <c r="C93" s="1"/>
      <c r="D93" s="1"/>
      <c r="E93" s="1"/>
      <c r="F93" s="1"/>
      <c r="G93" s="1" t="s">
        <v>94</v>
      </c>
      <c r="H93" s="1"/>
      <c r="I93" s="1"/>
      <c r="J93" s="4"/>
      <c r="K93" s="4"/>
      <c r="L93" s="5"/>
      <c r="M93" s="4"/>
      <c r="N93" s="5"/>
      <c r="O93" s="4"/>
      <c r="P93" s="5"/>
      <c r="Q93" s="6"/>
    </row>
    <row r="94" spans="1:17" ht="15.75" thickBot="1" x14ac:dyDescent="0.3">
      <c r="A94" s="1"/>
      <c r="B94" s="1"/>
      <c r="C94" s="1"/>
      <c r="D94" s="1"/>
      <c r="E94" s="1"/>
      <c r="F94" s="1"/>
      <c r="G94" s="1"/>
      <c r="H94" s="1" t="s">
        <v>92</v>
      </c>
      <c r="I94" s="1"/>
      <c r="J94" s="7">
        <v>0</v>
      </c>
      <c r="K94" s="7">
        <v>0</v>
      </c>
      <c r="L94" s="5"/>
      <c r="M94" s="4"/>
      <c r="N94" s="5"/>
      <c r="O94" s="4"/>
      <c r="P94" s="5"/>
      <c r="Q94" s="6"/>
    </row>
    <row r="95" spans="1:17" x14ac:dyDescent="0.25">
      <c r="A95" s="1"/>
      <c r="B95" s="1"/>
      <c r="C95" s="1"/>
      <c r="D95" s="1"/>
      <c r="E95" s="1"/>
      <c r="F95" s="1"/>
      <c r="G95" s="1" t="s">
        <v>95</v>
      </c>
      <c r="H95" s="1"/>
      <c r="I95" s="1"/>
      <c r="J95" s="4">
        <f>ROUND(SUM(J93:J94),5)</f>
        <v>0</v>
      </c>
      <c r="K95" s="4">
        <f>ROUND(SUM(K93:K94),5)</f>
        <v>0</v>
      </c>
      <c r="L95" s="5"/>
      <c r="M95" s="4"/>
      <c r="N95" s="5"/>
      <c r="O95" s="4"/>
      <c r="P95" s="5"/>
      <c r="Q95" s="6"/>
    </row>
    <row r="96" spans="1:17" x14ac:dyDescent="0.25">
      <c r="A96" s="1"/>
      <c r="B96" s="1"/>
      <c r="C96" s="1"/>
      <c r="D96" s="1"/>
      <c r="E96" s="1"/>
      <c r="F96" s="1"/>
      <c r="G96" s="1" t="s">
        <v>96</v>
      </c>
      <c r="H96" s="1"/>
      <c r="I96" s="1"/>
      <c r="J96" s="4"/>
      <c r="K96" s="4"/>
      <c r="L96" s="5"/>
      <c r="M96" s="4"/>
      <c r="N96" s="5"/>
      <c r="O96" s="4"/>
      <c r="P96" s="5"/>
      <c r="Q96" s="6"/>
    </row>
    <row r="97" spans="1:17" x14ac:dyDescent="0.25">
      <c r="A97" s="1"/>
      <c r="B97" s="1"/>
      <c r="C97" s="1"/>
      <c r="D97" s="1"/>
      <c r="E97" s="1"/>
      <c r="F97" s="1"/>
      <c r="G97" s="1"/>
      <c r="H97" s="1" t="s">
        <v>97</v>
      </c>
      <c r="I97" s="1"/>
      <c r="J97" s="4">
        <v>400</v>
      </c>
      <c r="K97" s="4">
        <v>0</v>
      </c>
      <c r="L97" s="5"/>
      <c r="M97" s="4">
        <v>400</v>
      </c>
      <c r="N97" s="5"/>
      <c r="O97" s="4">
        <f>ROUND((K97-M97),5)</f>
        <v>-400</v>
      </c>
      <c r="P97" s="5"/>
      <c r="Q97" s="6">
        <f>ROUND(IF(M97=0, IF(K97=0, 0, 1), K97/M97),5)</f>
        <v>0</v>
      </c>
    </row>
    <row r="98" spans="1:17" x14ac:dyDescent="0.25">
      <c r="A98" s="1"/>
      <c r="B98" s="1"/>
      <c r="C98" s="1"/>
      <c r="D98" s="1"/>
      <c r="E98" s="1"/>
      <c r="F98" s="1"/>
      <c r="G98" s="1"/>
      <c r="H98" s="1" t="s">
        <v>98</v>
      </c>
      <c r="I98" s="1"/>
      <c r="J98" s="4">
        <v>500</v>
      </c>
      <c r="K98" s="4">
        <v>412.25</v>
      </c>
      <c r="L98" s="5"/>
      <c r="M98" s="4">
        <v>450</v>
      </c>
      <c r="N98" s="5"/>
      <c r="O98" s="4">
        <f>ROUND((K98-M98),5)</f>
        <v>-37.75</v>
      </c>
      <c r="P98" s="5"/>
      <c r="Q98" s="6">
        <f>ROUND(IF(M98=0, IF(K98=0, 0, 1), K98/M98),5)</f>
        <v>0.91610999999999998</v>
      </c>
    </row>
    <row r="99" spans="1:17" x14ac:dyDescent="0.25">
      <c r="A99" s="1"/>
      <c r="B99" s="1"/>
      <c r="C99" s="1"/>
      <c r="D99" s="1"/>
      <c r="E99" s="1"/>
      <c r="F99" s="1"/>
      <c r="G99" s="1"/>
      <c r="H99" s="1" t="s">
        <v>99</v>
      </c>
      <c r="I99" s="1"/>
      <c r="J99" s="4">
        <v>1000</v>
      </c>
      <c r="K99" s="4">
        <v>179.88</v>
      </c>
      <c r="L99" s="5"/>
      <c r="M99" s="4">
        <v>1000</v>
      </c>
      <c r="N99" s="5"/>
      <c r="O99" s="4">
        <f>ROUND((K99-M99),5)</f>
        <v>-820.12</v>
      </c>
      <c r="P99" s="5"/>
      <c r="Q99" s="6">
        <f>ROUND(IF(M99=0, IF(K99=0, 0, 1), K99/M99),5)</f>
        <v>0.17988000000000001</v>
      </c>
    </row>
    <row r="100" spans="1:17" ht="15.75" thickBot="1" x14ac:dyDescent="0.3">
      <c r="A100" s="1"/>
      <c r="B100" s="1"/>
      <c r="C100" s="1"/>
      <c r="D100" s="1"/>
      <c r="E100" s="1"/>
      <c r="F100" s="1"/>
      <c r="G100" s="1"/>
      <c r="H100" s="1" t="s">
        <v>100</v>
      </c>
      <c r="I100" s="1"/>
      <c r="J100" s="7">
        <v>500</v>
      </c>
      <c r="K100" s="7">
        <v>418.4</v>
      </c>
      <c r="L100" s="5"/>
      <c r="M100" s="7">
        <v>250</v>
      </c>
      <c r="N100" s="5"/>
      <c r="O100" s="7">
        <f>ROUND((K100-M100),5)</f>
        <v>168.4</v>
      </c>
      <c r="P100" s="5"/>
      <c r="Q100" s="8">
        <f>ROUND(IF(M100=0, IF(K100=0, 0, 1), K100/M100),5)</f>
        <v>1.6736</v>
      </c>
    </row>
    <row r="101" spans="1:17" x14ac:dyDescent="0.25">
      <c r="A101" s="1"/>
      <c r="B101" s="1"/>
      <c r="C101" s="1"/>
      <c r="D101" s="1"/>
      <c r="E101" s="1"/>
      <c r="F101" s="1"/>
      <c r="G101" s="1" t="s">
        <v>101</v>
      </c>
      <c r="H101" s="1"/>
      <c r="I101" s="1"/>
      <c r="J101" s="4">
        <f>ROUND(SUM(J96:J100),5)</f>
        <v>2400</v>
      </c>
      <c r="K101" s="4">
        <f>ROUND(SUM(K96:K100),5)</f>
        <v>1010.53</v>
      </c>
      <c r="L101" s="5"/>
      <c r="M101" s="4">
        <f>ROUND(SUM(M96:M100),5)</f>
        <v>2100</v>
      </c>
      <c r="N101" s="5"/>
      <c r="O101" s="4">
        <f>ROUND((K101-M101),5)</f>
        <v>-1089.47</v>
      </c>
      <c r="P101" s="5"/>
      <c r="Q101" s="6">
        <f>ROUND(IF(M101=0, IF(K101=0, 0, 1), K101/M101),5)</f>
        <v>0.48120000000000002</v>
      </c>
    </row>
    <row r="102" spans="1:17" x14ac:dyDescent="0.25">
      <c r="A102" s="1"/>
      <c r="B102" s="1"/>
      <c r="C102" s="1"/>
      <c r="D102" s="1"/>
      <c r="E102" s="1"/>
      <c r="F102" s="1"/>
      <c r="G102" s="1" t="s">
        <v>102</v>
      </c>
      <c r="H102" s="1"/>
      <c r="I102" s="1"/>
      <c r="J102" s="4"/>
      <c r="K102" s="4"/>
      <c r="L102" s="5"/>
      <c r="M102" s="4"/>
      <c r="N102" s="5"/>
      <c r="O102" s="4"/>
      <c r="P102" s="5"/>
      <c r="Q102" s="6"/>
    </row>
    <row r="103" spans="1:17" x14ac:dyDescent="0.25">
      <c r="A103" s="1"/>
      <c r="B103" s="1"/>
      <c r="C103" s="1"/>
      <c r="D103" s="1"/>
      <c r="E103" s="1"/>
      <c r="F103" s="1"/>
      <c r="G103" s="1"/>
      <c r="H103" s="1" t="s">
        <v>103</v>
      </c>
      <c r="I103" s="1"/>
      <c r="J103" s="25" t="s">
        <v>79</v>
      </c>
      <c r="K103" s="4">
        <v>0</v>
      </c>
      <c r="L103" s="5"/>
      <c r="M103" s="4">
        <v>350</v>
      </c>
      <c r="N103" s="5"/>
      <c r="O103" s="4">
        <f>ROUND((K103-M103),5)</f>
        <v>-350</v>
      </c>
      <c r="P103" s="5"/>
      <c r="Q103" s="6">
        <f>ROUND(IF(M103=0, IF(K103=0, 0, 1), K103/M103),5)</f>
        <v>0</v>
      </c>
    </row>
    <row r="104" spans="1:17" ht="15.75" thickBot="1" x14ac:dyDescent="0.3">
      <c r="A104" s="1"/>
      <c r="B104" s="1"/>
      <c r="C104" s="1"/>
      <c r="D104" s="1"/>
      <c r="E104" s="1"/>
      <c r="F104" s="1"/>
      <c r="G104" s="1"/>
      <c r="H104" s="1" t="s">
        <v>104</v>
      </c>
      <c r="I104" s="1"/>
      <c r="J104" s="9">
        <v>1000</v>
      </c>
      <c r="K104" s="9">
        <v>733.2</v>
      </c>
      <c r="L104" s="5"/>
      <c r="M104" s="9">
        <v>1000</v>
      </c>
      <c r="N104" s="5"/>
      <c r="O104" s="9">
        <f>ROUND((K104-M104),5)</f>
        <v>-266.8</v>
      </c>
      <c r="P104" s="5"/>
      <c r="Q104" s="10">
        <f>ROUND(IF(M104=0, IF(K104=0, 0, 1), K104/M104),5)</f>
        <v>0.73319999999999996</v>
      </c>
    </row>
    <row r="105" spans="1:17" ht="15.75" thickBot="1" x14ac:dyDescent="0.3">
      <c r="A105" s="1"/>
      <c r="B105" s="1"/>
      <c r="C105" s="1"/>
      <c r="D105" s="1"/>
      <c r="E105" s="1"/>
      <c r="F105" s="1"/>
      <c r="G105" s="1" t="s">
        <v>105</v>
      </c>
      <c r="H105" s="1"/>
      <c r="I105" s="1"/>
      <c r="J105" s="13">
        <f>ROUND(SUM(J102:J104),5)</f>
        <v>1000</v>
      </c>
      <c r="K105" s="13">
        <f>ROUND(SUM(K102:K104),5)</f>
        <v>733.2</v>
      </c>
      <c r="L105" s="5"/>
      <c r="M105" s="13">
        <f>ROUND(SUM(M102:M104),5)</f>
        <v>1350</v>
      </c>
      <c r="N105" s="5"/>
      <c r="O105" s="13">
        <f>ROUND((K105-M105),5)</f>
        <v>-616.79999999999995</v>
      </c>
      <c r="P105" s="5"/>
      <c r="Q105" s="14">
        <f>ROUND(IF(M105=0, IF(K105=0, 0, 1), K105/M105),5)</f>
        <v>0.54310999999999998</v>
      </c>
    </row>
    <row r="106" spans="1:17" ht="15.75" thickBot="1" x14ac:dyDescent="0.3">
      <c r="A106" s="1"/>
      <c r="B106" s="1"/>
      <c r="C106" s="1"/>
      <c r="D106" s="1"/>
      <c r="E106" s="1"/>
      <c r="F106" s="1" t="s">
        <v>106</v>
      </c>
      <c r="G106" s="1"/>
      <c r="H106" s="1"/>
      <c r="I106" s="1"/>
      <c r="J106" s="11">
        <f>ROUND(J88+J92+J95+J101+J105,5)</f>
        <v>3750</v>
      </c>
      <c r="K106" s="11">
        <f>ROUND(K88+K92+K95+K101+K105,5)</f>
        <v>1993.73</v>
      </c>
      <c r="L106" s="5"/>
      <c r="M106" s="11">
        <f>ROUND(M88+M92+M95+M101+M105,5)</f>
        <v>3800</v>
      </c>
      <c r="N106" s="5"/>
      <c r="O106" s="11">
        <f>ROUND((K106-M106),5)</f>
        <v>-1806.27</v>
      </c>
      <c r="P106" s="5"/>
      <c r="Q106" s="12">
        <f>ROUND(IF(M106=0, IF(K106=0, 0, 1), K106/M106),5)</f>
        <v>0.52466999999999997</v>
      </c>
    </row>
    <row r="107" spans="1:17" x14ac:dyDescent="0.25">
      <c r="A107" s="1"/>
      <c r="B107" s="1"/>
      <c r="C107" s="1"/>
      <c r="D107" s="1"/>
      <c r="E107" s="1" t="s">
        <v>107</v>
      </c>
      <c r="F107" s="1"/>
      <c r="G107" s="1"/>
      <c r="H107" s="1"/>
      <c r="I107" s="1"/>
      <c r="J107" s="4">
        <f>ROUND(J42+J60+J81+J87+J106,5)</f>
        <v>139725</v>
      </c>
      <c r="K107" s="4">
        <f>ROUND(K42+K60+K81+K87+K106,5)</f>
        <v>99532.85</v>
      </c>
      <c r="L107" s="5"/>
      <c r="M107" s="4">
        <f>ROUND(M42+M60+M81+M87+M106,5)</f>
        <v>109471</v>
      </c>
      <c r="N107" s="5"/>
      <c r="O107" s="4">
        <f>ROUND((K107-M107),5)</f>
        <v>-9938.15</v>
      </c>
      <c r="P107" s="5"/>
      <c r="Q107" s="6">
        <f>ROUND(IF(M107=0, IF(K107=0, 0, 1), K107/M107),5)</f>
        <v>0.90922000000000003</v>
      </c>
    </row>
    <row r="108" spans="1:17" x14ac:dyDescent="0.25">
      <c r="A108" s="1"/>
      <c r="B108" s="1"/>
      <c r="C108" s="1"/>
      <c r="D108" s="1"/>
      <c r="E108" s="1" t="s">
        <v>108</v>
      </c>
      <c r="F108" s="1"/>
      <c r="G108" s="1"/>
      <c r="H108" s="1"/>
      <c r="I108" s="1"/>
      <c r="J108" s="4"/>
      <c r="K108" s="4"/>
      <c r="L108" s="5"/>
      <c r="M108" s="4"/>
      <c r="N108" s="5"/>
      <c r="O108" s="4"/>
      <c r="P108" s="5"/>
      <c r="Q108" s="6"/>
    </row>
    <row r="109" spans="1:17" x14ac:dyDescent="0.25">
      <c r="A109" s="1"/>
      <c r="B109" s="1"/>
      <c r="C109" s="1"/>
      <c r="D109" s="1"/>
      <c r="E109" s="1"/>
      <c r="F109" s="1" t="s">
        <v>109</v>
      </c>
      <c r="G109" s="1"/>
      <c r="H109" s="1"/>
      <c r="I109" s="1"/>
      <c r="J109" s="4">
        <v>2500</v>
      </c>
      <c r="K109" s="4">
        <v>2537.2800000000002</v>
      </c>
      <c r="L109" s="5"/>
      <c r="M109" s="4"/>
      <c r="N109" s="5"/>
      <c r="O109" s="4"/>
      <c r="P109" s="5"/>
      <c r="Q109" s="6"/>
    </row>
    <row r="110" spans="1:17" x14ac:dyDescent="0.25">
      <c r="A110" s="1"/>
      <c r="B110" s="1"/>
      <c r="C110" s="1"/>
      <c r="D110" s="1"/>
      <c r="E110" s="1"/>
      <c r="F110" s="1" t="s">
        <v>110</v>
      </c>
      <c r="G110" s="1"/>
      <c r="H110" s="1"/>
      <c r="I110" s="1"/>
      <c r="J110" s="4"/>
      <c r="K110" s="4"/>
      <c r="L110" s="5"/>
      <c r="M110" s="4"/>
      <c r="N110" s="5"/>
      <c r="O110" s="4"/>
      <c r="P110" s="5"/>
      <c r="Q110" s="6"/>
    </row>
    <row r="111" spans="1:17" x14ac:dyDescent="0.25">
      <c r="A111" s="1"/>
      <c r="B111" s="1"/>
      <c r="C111" s="1"/>
      <c r="D111" s="1"/>
      <c r="E111" s="1"/>
      <c r="F111" s="1"/>
      <c r="G111" s="1" t="s">
        <v>111</v>
      </c>
      <c r="H111" s="1"/>
      <c r="I111" s="1"/>
      <c r="J111" s="4">
        <v>4000</v>
      </c>
      <c r="K111" s="4">
        <v>0</v>
      </c>
      <c r="L111" s="5"/>
      <c r="M111" s="4">
        <v>4000</v>
      </c>
      <c r="N111" s="5"/>
      <c r="O111" s="4">
        <f t="shared" ref="O111:O116" si="6">ROUND((K111-M111),5)</f>
        <v>-4000</v>
      </c>
      <c r="P111" s="5"/>
      <c r="Q111" s="6">
        <f t="shared" ref="Q111:Q116" si="7">ROUND(IF(M111=0, IF(K111=0, 0, 1), K111/M111),5)</f>
        <v>0</v>
      </c>
    </row>
    <row r="112" spans="1:17" x14ac:dyDescent="0.25">
      <c r="A112" s="1"/>
      <c r="B112" s="1"/>
      <c r="C112" s="1"/>
      <c r="D112" s="1"/>
      <c r="E112" s="1"/>
      <c r="F112" s="1"/>
      <c r="G112" s="1" t="s">
        <v>112</v>
      </c>
      <c r="H112" s="1"/>
      <c r="I112" s="1"/>
      <c r="J112" s="4">
        <v>10000</v>
      </c>
      <c r="K112" s="4">
        <v>10243.44</v>
      </c>
      <c r="L112" s="5"/>
      <c r="M112" s="4">
        <v>500</v>
      </c>
      <c r="N112" s="5"/>
      <c r="O112" s="4">
        <f t="shared" si="6"/>
        <v>9743.44</v>
      </c>
      <c r="P112" s="5"/>
      <c r="Q112" s="6">
        <f t="shared" si="7"/>
        <v>20.486879999999999</v>
      </c>
    </row>
    <row r="113" spans="1:17" x14ac:dyDescent="0.25">
      <c r="A113" s="1"/>
      <c r="B113" s="1"/>
      <c r="C113" s="1"/>
      <c r="D113" s="1"/>
      <c r="E113" s="1"/>
      <c r="F113" s="1"/>
      <c r="G113" s="1" t="s">
        <v>113</v>
      </c>
      <c r="H113" s="1"/>
      <c r="I113" s="1"/>
      <c r="J113" s="4">
        <v>75000</v>
      </c>
      <c r="K113" s="4">
        <v>76730.97</v>
      </c>
      <c r="L113" s="5"/>
      <c r="M113" s="4">
        <v>55000</v>
      </c>
      <c r="N113" s="5"/>
      <c r="O113" s="4">
        <f t="shared" si="6"/>
        <v>21730.97</v>
      </c>
      <c r="P113" s="5"/>
      <c r="Q113" s="6">
        <f t="shared" si="7"/>
        <v>1.3951100000000001</v>
      </c>
    </row>
    <row r="114" spans="1:17" x14ac:dyDescent="0.25">
      <c r="A114" s="1"/>
      <c r="B114" s="1"/>
      <c r="C114" s="1"/>
      <c r="D114" s="1"/>
      <c r="E114" s="1"/>
      <c r="F114" s="1"/>
      <c r="G114" s="1" t="s">
        <v>114</v>
      </c>
      <c r="H114" s="1"/>
      <c r="I114" s="1"/>
      <c r="J114" s="4">
        <v>6000</v>
      </c>
      <c r="K114" s="4">
        <v>2702</v>
      </c>
      <c r="L114" s="5"/>
      <c r="M114" s="4">
        <v>6000</v>
      </c>
      <c r="N114" s="5"/>
      <c r="O114" s="4">
        <f t="shared" si="6"/>
        <v>-3298</v>
      </c>
      <c r="P114" s="5"/>
      <c r="Q114" s="6">
        <f t="shared" si="7"/>
        <v>0.45033000000000001</v>
      </c>
    </row>
    <row r="115" spans="1:17" x14ac:dyDescent="0.25">
      <c r="A115" s="1"/>
      <c r="B115" s="1"/>
      <c r="C115" s="1"/>
      <c r="D115" s="1"/>
      <c r="E115" s="1"/>
      <c r="F115" s="1"/>
      <c r="G115" s="1" t="s">
        <v>115</v>
      </c>
      <c r="H115" s="1"/>
      <c r="I115" s="1"/>
      <c r="J115" s="4">
        <v>500</v>
      </c>
      <c r="K115" s="4">
        <v>0</v>
      </c>
      <c r="L115" s="5"/>
      <c r="M115" s="4">
        <v>500</v>
      </c>
      <c r="N115" s="5"/>
      <c r="O115" s="4">
        <f t="shared" si="6"/>
        <v>-500</v>
      </c>
      <c r="P115" s="5"/>
      <c r="Q115" s="6">
        <f t="shared" si="7"/>
        <v>0</v>
      </c>
    </row>
    <row r="116" spans="1:17" x14ac:dyDescent="0.25">
      <c r="A116" s="1"/>
      <c r="B116" s="1"/>
      <c r="C116" s="1"/>
      <c r="D116" s="1"/>
      <c r="E116" s="1"/>
      <c r="F116" s="1"/>
      <c r="G116" s="1" t="s">
        <v>116</v>
      </c>
      <c r="H116" s="1"/>
      <c r="I116" s="1"/>
      <c r="J116" s="4">
        <v>16500</v>
      </c>
      <c r="K116" s="4">
        <v>16476</v>
      </c>
      <c r="L116" s="5"/>
      <c r="M116" s="4">
        <v>7000</v>
      </c>
      <c r="N116" s="5"/>
      <c r="O116" s="4">
        <f t="shared" si="6"/>
        <v>9476</v>
      </c>
      <c r="P116" s="5"/>
      <c r="Q116" s="6">
        <f t="shared" si="7"/>
        <v>2.35371</v>
      </c>
    </row>
    <row r="117" spans="1:17" x14ac:dyDescent="0.25">
      <c r="A117" s="1"/>
      <c r="B117" s="1"/>
      <c r="C117" s="1"/>
      <c r="D117" s="1"/>
      <c r="E117" s="1"/>
      <c r="F117" s="1"/>
      <c r="G117" s="1" t="s">
        <v>117</v>
      </c>
      <c r="H117" s="1"/>
      <c r="I117" s="1"/>
      <c r="J117" s="4"/>
      <c r="K117" s="4"/>
      <c r="L117" s="5"/>
      <c r="M117" s="4"/>
      <c r="N117" s="5"/>
      <c r="O117" s="4"/>
      <c r="P117" s="5"/>
      <c r="Q117" s="6"/>
    </row>
    <row r="118" spans="1:17" x14ac:dyDescent="0.25">
      <c r="A118" s="1"/>
      <c r="B118" s="1"/>
      <c r="C118" s="1"/>
      <c r="D118" s="1"/>
      <c r="E118" s="1"/>
      <c r="F118" s="1"/>
      <c r="G118" s="1"/>
      <c r="H118" s="1" t="s">
        <v>118</v>
      </c>
      <c r="I118" s="1"/>
      <c r="J118" s="4">
        <v>30000</v>
      </c>
      <c r="K118" s="4">
        <v>31865.52</v>
      </c>
      <c r="L118" s="5"/>
      <c r="M118" s="4">
        <v>15000</v>
      </c>
      <c r="N118" s="5"/>
      <c r="O118" s="4">
        <f t="shared" ref="O118:O127" si="8">ROUND((K118-M118),5)</f>
        <v>16865.52</v>
      </c>
      <c r="P118" s="5"/>
      <c r="Q118" s="6">
        <f t="shared" ref="Q118:Q127" si="9">ROUND(IF(M118=0, IF(K118=0, 0, 1), K118/M118),5)</f>
        <v>2.1243699999999999</v>
      </c>
    </row>
    <row r="119" spans="1:17" ht="15.75" thickBot="1" x14ac:dyDescent="0.3">
      <c r="A119" s="1"/>
      <c r="B119" s="1"/>
      <c r="C119" s="1"/>
      <c r="D119" s="1"/>
      <c r="E119" s="1"/>
      <c r="F119" s="1"/>
      <c r="G119" s="1"/>
      <c r="H119" s="1" t="s">
        <v>119</v>
      </c>
      <c r="I119" s="1"/>
      <c r="J119" s="9">
        <v>375000</v>
      </c>
      <c r="K119" s="9">
        <v>358534.16</v>
      </c>
      <c r="L119" s="5"/>
      <c r="M119" s="9">
        <v>140000</v>
      </c>
      <c r="N119" s="5"/>
      <c r="O119" s="9">
        <f t="shared" si="8"/>
        <v>218534.16</v>
      </c>
      <c r="P119" s="5"/>
      <c r="Q119" s="10">
        <f t="shared" si="9"/>
        <v>2.5609600000000001</v>
      </c>
    </row>
    <row r="120" spans="1:17" ht="15.75" thickBot="1" x14ac:dyDescent="0.3">
      <c r="A120" s="1"/>
      <c r="B120" s="1"/>
      <c r="C120" s="1"/>
      <c r="D120" s="1"/>
      <c r="E120" s="1"/>
      <c r="F120" s="1"/>
      <c r="G120" s="1" t="s">
        <v>120</v>
      </c>
      <c r="H120" s="1"/>
      <c r="I120" s="1"/>
      <c r="J120" s="11">
        <f>ROUND(SUM(J117:J119),5)</f>
        <v>405000</v>
      </c>
      <c r="K120" s="11">
        <f>ROUND(SUM(K117:K119),5)</f>
        <v>390399.68</v>
      </c>
      <c r="L120" s="5"/>
      <c r="M120" s="11">
        <f>ROUND(SUM(M117:M119),5)</f>
        <v>155000</v>
      </c>
      <c r="N120" s="5"/>
      <c r="O120" s="11">
        <f t="shared" si="8"/>
        <v>235399.67999999999</v>
      </c>
      <c r="P120" s="5"/>
      <c r="Q120" s="12">
        <f t="shared" si="9"/>
        <v>2.51871</v>
      </c>
    </row>
    <row r="121" spans="1:17" x14ac:dyDescent="0.25">
      <c r="A121" s="1"/>
      <c r="B121" s="1"/>
      <c r="C121" s="1"/>
      <c r="D121" s="1"/>
      <c r="E121" s="1"/>
      <c r="F121" s="1" t="s">
        <v>121</v>
      </c>
      <c r="G121" s="1"/>
      <c r="H121" s="1"/>
      <c r="I121" s="1"/>
      <c r="J121" s="4">
        <f>ROUND(SUM(J110:J116)+J120,5)</f>
        <v>517000</v>
      </c>
      <c r="K121" s="4">
        <f>ROUND(SUM(K110:K116)+K120,5)</f>
        <v>496552.09</v>
      </c>
      <c r="L121" s="5"/>
      <c r="M121" s="4">
        <f>ROUND(SUM(M110:M116)+M120,5)</f>
        <v>228000</v>
      </c>
      <c r="N121" s="5"/>
      <c r="O121" s="4">
        <f t="shared" si="8"/>
        <v>268552.09000000003</v>
      </c>
      <c r="P121" s="5"/>
      <c r="Q121" s="6">
        <f t="shared" si="9"/>
        <v>2.1778599999999999</v>
      </c>
    </row>
    <row r="122" spans="1:17" ht="15.75" thickBot="1" x14ac:dyDescent="0.3">
      <c r="A122" s="1"/>
      <c r="B122" s="1"/>
      <c r="C122" s="1"/>
      <c r="D122" s="1"/>
      <c r="E122" s="1"/>
      <c r="F122" s="1" t="s">
        <v>122</v>
      </c>
      <c r="G122" s="1"/>
      <c r="H122" s="1"/>
      <c r="I122" s="1"/>
      <c r="J122" s="9">
        <v>458100</v>
      </c>
      <c r="K122" s="9">
        <v>432167</v>
      </c>
      <c r="L122" s="5"/>
      <c r="M122" s="9">
        <v>438340</v>
      </c>
      <c r="N122" s="5"/>
      <c r="O122" s="9">
        <f t="shared" si="8"/>
        <v>-6173</v>
      </c>
      <c r="P122" s="5"/>
      <c r="Q122" s="10">
        <f t="shared" si="9"/>
        <v>0.98592000000000002</v>
      </c>
    </row>
    <row r="123" spans="1:17" ht="15.75" thickBot="1" x14ac:dyDescent="0.3">
      <c r="A123" s="1"/>
      <c r="B123" s="1"/>
      <c r="C123" s="1"/>
      <c r="D123" s="1"/>
      <c r="E123" s="1" t="s">
        <v>123</v>
      </c>
      <c r="F123" s="1"/>
      <c r="G123" s="1"/>
      <c r="H123" s="1"/>
      <c r="I123" s="1"/>
      <c r="J123" s="13">
        <f>ROUND(SUM(J108:J109)+SUM(J121:J122),5)</f>
        <v>977600</v>
      </c>
      <c r="K123" s="13">
        <f>ROUND(SUM(K108:K109)+SUM(K121:K122),5)</f>
        <v>931256.37</v>
      </c>
      <c r="L123" s="5"/>
      <c r="M123" s="13">
        <f>ROUND(SUM(M108:M109)+SUM(M121:M122),5)</f>
        <v>666340</v>
      </c>
      <c r="N123" s="5"/>
      <c r="O123" s="13">
        <f t="shared" si="8"/>
        <v>264916.37</v>
      </c>
      <c r="P123" s="5"/>
      <c r="Q123" s="14">
        <f t="shared" si="9"/>
        <v>1.39757</v>
      </c>
    </row>
    <row r="124" spans="1:17" ht="15.75" thickBot="1" x14ac:dyDescent="0.3">
      <c r="A124" s="1"/>
      <c r="B124" s="1"/>
      <c r="C124" s="1"/>
      <c r="D124" s="1" t="s">
        <v>124</v>
      </c>
      <c r="E124" s="1"/>
      <c r="F124" s="1"/>
      <c r="G124" s="1"/>
      <c r="H124" s="1"/>
      <c r="I124" s="1"/>
      <c r="J124" s="13">
        <f>ROUND(J41+J107+J123,5)</f>
        <v>1117325</v>
      </c>
      <c r="K124" s="13">
        <f>ROUND(K41+K107+K123,5)</f>
        <v>1030789.22</v>
      </c>
      <c r="L124" s="5"/>
      <c r="M124" s="13">
        <f>ROUND(M41+M107+M123,5)</f>
        <v>775811</v>
      </c>
      <c r="N124" s="5"/>
      <c r="O124" s="13">
        <f t="shared" si="8"/>
        <v>254978.22</v>
      </c>
      <c r="P124" s="5"/>
      <c r="Q124" s="14">
        <f t="shared" si="9"/>
        <v>1.32866</v>
      </c>
    </row>
    <row r="125" spans="1:17" ht="15.75" thickBot="1" x14ac:dyDescent="0.3">
      <c r="A125" s="1"/>
      <c r="B125" s="1"/>
      <c r="C125" s="1" t="s">
        <v>125</v>
      </c>
      <c r="D125" s="1"/>
      <c r="E125" s="1"/>
      <c r="F125" s="1"/>
      <c r="G125" s="1"/>
      <c r="H125" s="1"/>
      <c r="I125" s="1"/>
      <c r="J125" s="13">
        <f>ROUND(J40+J124,5)</f>
        <v>1117325</v>
      </c>
      <c r="K125" s="13">
        <f>ROUND(K40+K124,5)</f>
        <v>1030789.22</v>
      </c>
      <c r="L125" s="5"/>
      <c r="M125" s="13">
        <f>ROUND(M40+M124,5)</f>
        <v>775811</v>
      </c>
      <c r="N125" s="5"/>
      <c r="O125" s="13">
        <f t="shared" si="8"/>
        <v>254978.22</v>
      </c>
      <c r="P125" s="5"/>
      <c r="Q125" s="14">
        <f t="shared" si="9"/>
        <v>1.32866</v>
      </c>
    </row>
    <row r="126" spans="1:17" ht="15.75" thickBot="1" x14ac:dyDescent="0.3">
      <c r="A126" s="1"/>
      <c r="B126" s="1" t="s">
        <v>126</v>
      </c>
      <c r="C126" s="1"/>
      <c r="D126" s="1"/>
      <c r="E126" s="1"/>
      <c r="F126" s="1"/>
      <c r="G126" s="1"/>
      <c r="H126" s="1"/>
      <c r="I126" s="1"/>
      <c r="J126" s="13">
        <f>ROUND(J3+J39-J125,5)</f>
        <v>-277418.28000000003</v>
      </c>
      <c r="K126" s="13">
        <f>ROUND(K3+K39-K125,5)</f>
        <v>-197022.69</v>
      </c>
      <c r="L126" s="5"/>
      <c r="M126" s="13">
        <f>ROUND(M3+M39-M125,5)</f>
        <v>55699</v>
      </c>
      <c r="N126" s="5"/>
      <c r="O126" s="13">
        <f t="shared" si="8"/>
        <v>-252721.69</v>
      </c>
      <c r="P126" s="5"/>
      <c r="Q126" s="14">
        <f t="shared" si="9"/>
        <v>-3.53728</v>
      </c>
    </row>
    <row r="127" spans="1:17" s="17" customFormat="1" ht="12" thickBot="1" x14ac:dyDescent="0.25">
      <c r="A127" s="1" t="s">
        <v>127</v>
      </c>
      <c r="B127" s="1"/>
      <c r="C127" s="1"/>
      <c r="D127" s="1"/>
      <c r="E127" s="1"/>
      <c r="F127" s="1"/>
      <c r="G127" s="1"/>
      <c r="H127" s="1"/>
      <c r="I127" s="1"/>
      <c r="J127" s="15">
        <f>J126</f>
        <v>-277418.28000000003</v>
      </c>
      <c r="K127" s="15">
        <f>K126</f>
        <v>-197022.69</v>
      </c>
      <c r="L127" s="1"/>
      <c r="M127" s="15">
        <f>M126</f>
        <v>55699</v>
      </c>
      <c r="N127" s="1"/>
      <c r="O127" s="15">
        <f t="shared" si="8"/>
        <v>-252721.69</v>
      </c>
      <c r="P127" s="1"/>
      <c r="Q127" s="16">
        <f t="shared" si="9"/>
        <v>-3.53728</v>
      </c>
    </row>
    <row r="128" spans="1:17" ht="15.75" thickTop="1" x14ac:dyDescent="0.25"/>
  </sheetData>
  <pageMargins left="0.7" right="0.7" top="0.75" bottom="0.75" header="0.1" footer="0.3"/>
  <pageSetup orientation="landscape" r:id="rId1"/>
  <headerFooter>
    <oddHeader>&amp;L&amp;"Arial,Bold"&amp;8 06/18/20
&amp;"Arial,Bold"&amp;8 Accrual Basis&amp;C&amp;"Arial,Bold"&amp;12 Almonte Sanitary District - New Company
&amp;"Arial,Bold"&amp;14 2019/20 BUDGET REPORT
&amp;"Arial,Bold"&amp;10 July 2019 through June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Shonn Dougherty</dc:creator>
  <cp:lastModifiedBy>Shonn Dougherty</cp:lastModifiedBy>
  <cp:lastPrinted>2020-06-19T04:09:05Z</cp:lastPrinted>
  <dcterms:created xsi:type="dcterms:W3CDTF">2020-06-18T19:28:02Z</dcterms:created>
  <dcterms:modified xsi:type="dcterms:W3CDTF">2020-07-20T04:16:21Z</dcterms:modified>
</cp:coreProperties>
</file>